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tizador" sheetId="1" r:id="rId4"/>
    <sheet state="visible" name="Plan Completo" sheetId="2" r:id="rId5"/>
    <sheet state="hidden" name="Calculos" sheetId="3" r:id="rId6"/>
  </sheets>
  <definedNames/>
  <calcPr/>
  <extLst>
    <ext uri="GoogleSheetsCustomDataVersion2">
      <go:sheetsCustomData xmlns:go="http://customooxmlschemas.google.com/" r:id="rId7" roundtripDataChecksum="jr3EYsvZQeElDboOCyChEO1S90qBUDGnIsfNwPW96cc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D13">
      <text>
        <t xml:space="preserve">======
ID#AAABijYCmFM
tc={AFF18567-E937-47BD-8AC2-0EB35AFB9CEC}    (2025-04-28 14:26:35)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Ingresar el precio de venta</t>
      </text>
    </comment>
    <comment authorId="0" ref="D27">
      <text>
        <t xml:space="preserve">======
ID#AAABijYCmFQ
PG    (2025-04-28 14:26:35)
No Aplica si se seleccionó "Durante la vigencia del Credito".</t>
      </text>
    </comment>
  </commentList>
  <extLst>
    <ext uri="GoogleSheetsCustomDataVersion2">
      <go:sheetsCustomData xmlns:go="http://customooxmlschemas.google.com/" r:id="rId1" roundtripDataSignature="AMtx7mgZSoMb0nRiEDD80iwruEc2YuC+0Q=="/>
    </ext>
  </extLst>
</comments>
</file>

<file path=xl/sharedStrings.xml><?xml version="1.0" encoding="utf-8"?>
<sst xmlns="http://schemas.openxmlformats.org/spreadsheetml/2006/main" count="937" uniqueCount="179">
  <si>
    <t xml:space="preserve">         </t>
  </si>
  <si>
    <t>COTIZADOR CREDITO DIRECTO</t>
  </si>
  <si>
    <t>INGRESO DE DATOS</t>
  </si>
  <si>
    <t>ESCRITURA</t>
  </si>
  <si>
    <t>Moneda</t>
  </si>
  <si>
    <t>Nombre del Cliente:</t>
  </si>
  <si>
    <t>Q</t>
  </si>
  <si>
    <t>Teléfono:</t>
  </si>
  <si>
    <t>Posee carta de pago</t>
  </si>
  <si>
    <t>No</t>
  </si>
  <si>
    <t>$</t>
  </si>
  <si>
    <t>Nombre del Proyecto:</t>
  </si>
  <si>
    <t>No. fincas adicionales</t>
  </si>
  <si>
    <t>Casa Solicitada:</t>
  </si>
  <si>
    <t>Costo Jurídico</t>
  </si>
  <si>
    <t>Nombre del Vendedor:</t>
  </si>
  <si>
    <t>Tipo de Financiamiento</t>
  </si>
  <si>
    <t>Garantía:</t>
  </si>
  <si>
    <t>Hipotecario</t>
  </si>
  <si>
    <t>Cuota Nivelada</t>
  </si>
  <si>
    <t>Financiamiento en Q/$:</t>
  </si>
  <si>
    <t>Opcional:</t>
  </si>
  <si>
    <t>Cuota Decreciente</t>
  </si>
  <si>
    <t>1600000.00</t>
  </si>
  <si>
    <t>Valor Cuota Nivelada :</t>
  </si>
  <si>
    <t>320000.00</t>
  </si>
  <si>
    <t>%</t>
  </si>
  <si>
    <t>Nota: Si se ingresa un Monto como cuota nivelada puede afectar considerablemente al plazo.</t>
  </si>
  <si>
    <t>Saldo a Financiar:</t>
  </si>
  <si>
    <t>Seguro de Vida</t>
  </si>
  <si>
    <t>Tipo de Financiamiento:</t>
  </si>
  <si>
    <t>Si</t>
  </si>
  <si>
    <t>Plazo en Meses:</t>
  </si>
  <si>
    <t>Primer mes a Pagar</t>
  </si>
  <si>
    <t>Endosado</t>
  </si>
  <si>
    <t>3 Meses de Gracia</t>
  </si>
  <si>
    <t>NO</t>
  </si>
  <si>
    <t>Seguro de Vivienda (Si/No)</t>
  </si>
  <si>
    <t>Seguro mín.</t>
  </si>
  <si>
    <t>Forma de pago del seguro:</t>
  </si>
  <si>
    <t>Mensual</t>
  </si>
  <si>
    <t>Seguro de Vida (Si/No)</t>
  </si>
  <si>
    <t>Seguro de Vivienda</t>
  </si>
  <si>
    <t>Tipo de Cambio:</t>
  </si>
  <si>
    <t>Tasa de interés:</t>
  </si>
  <si>
    <t>Primer mes a Pagar:</t>
  </si>
  <si>
    <t>Abonos Extra</t>
  </si>
  <si>
    <t>Suma Asegurada Quetzalizada</t>
  </si>
  <si>
    <t>Periodo de Abonos Extraordinario</t>
  </si>
  <si>
    <t>por periodo de años</t>
  </si>
  <si>
    <t xml:space="preserve">No. De Años con Abonos Extraordinarios </t>
  </si>
  <si>
    <t>Ingresos Cliente</t>
  </si>
  <si>
    <t>% de Construcción</t>
  </si>
  <si>
    <t>Seguro de Vida (Examenes Medicos Deficientes)</t>
  </si>
  <si>
    <t>SI</t>
  </si>
  <si>
    <t>Prima Neta</t>
  </si>
  <si>
    <t>Gastos Emisión</t>
  </si>
  <si>
    <t>Decreto 1422</t>
  </si>
  <si>
    <t>PLAN DE FINANCIAMIENTO EN</t>
  </si>
  <si>
    <t>Fraccionamiento</t>
  </si>
  <si>
    <t>I.V.A.</t>
  </si>
  <si>
    <t>Prima Total</t>
  </si>
  <si>
    <t>Total cobrar en su moneda</t>
  </si>
  <si>
    <t>GENERALES:</t>
  </si>
  <si>
    <t>Anual</t>
  </si>
  <si>
    <t>Nombre del Cliente: Liliana Martinez</t>
  </si>
  <si>
    <t>Seguro mín. fraccionado</t>
  </si>
  <si>
    <t>Monto míno asegurado fraccionado 150,000 de prima neta</t>
  </si>
  <si>
    <t>Casa Solicitada:   Villa Los Cabos</t>
  </si>
  <si>
    <t>Nombre del Vendedor: Katherine Chamale</t>
  </si>
  <si>
    <t>PLAN DE FINANCIAMIENTO:</t>
  </si>
  <si>
    <t>Forma Pago</t>
  </si>
  <si>
    <t>Plazo:</t>
  </si>
  <si>
    <t>Seguro Vivienda:</t>
  </si>
  <si>
    <t>Pago</t>
  </si>
  <si>
    <t>Tasa:</t>
  </si>
  <si>
    <t>No. pagos del seguro:</t>
  </si>
  <si>
    <t>Moneda:</t>
  </si>
  <si>
    <t>Seguro de Vida:</t>
  </si>
  <si>
    <t>Modalidad:</t>
  </si>
  <si>
    <t>Gastos Jurídicos:</t>
  </si>
  <si>
    <t>Avalúo</t>
  </si>
  <si>
    <t>Valor Base en Q</t>
  </si>
  <si>
    <t>PLAN DE PAGOS:</t>
  </si>
  <si>
    <t>Gts. Iniciales:</t>
  </si>
  <si>
    <t>Costo Base</t>
  </si>
  <si>
    <t>Escritura:</t>
  </si>
  <si>
    <t>Costo&gt; 1,000,000</t>
  </si>
  <si>
    <t>Valor:</t>
  </si>
  <si>
    <t>Total Avaluo</t>
  </si>
  <si>
    <t>Enganche:</t>
  </si>
  <si>
    <t>Total en su Moneda</t>
  </si>
  <si>
    <t>Saldo:</t>
  </si>
  <si>
    <t>he</t>
  </si>
  <si>
    <t>Escritura HIP</t>
  </si>
  <si>
    <t>RCI:</t>
  </si>
  <si>
    <t>Otras deudas:</t>
  </si>
  <si>
    <t>tc</t>
  </si>
  <si>
    <t>prestamos</t>
  </si>
  <si>
    <t>Saldo en quetzales</t>
  </si>
  <si>
    <t>Costo Escritura</t>
  </si>
  <si>
    <t>Saldo de</t>
  </si>
  <si>
    <t>Seguro de</t>
  </si>
  <si>
    <t>Registro</t>
  </si>
  <si>
    <t>Cuota</t>
  </si>
  <si>
    <t>Mes</t>
  </si>
  <si>
    <t>Capital</t>
  </si>
  <si>
    <t>Intereses</t>
  </si>
  <si>
    <t>Vida</t>
  </si>
  <si>
    <t>Vivienda</t>
  </si>
  <si>
    <t>Total</t>
  </si>
  <si>
    <t>Carta Cond. Pago</t>
  </si>
  <si>
    <t>Fincas Adicionales</t>
  </si>
  <si>
    <t>De</t>
  </si>
  <si>
    <t>Hasta</t>
  </si>
  <si>
    <t>Honorarios</t>
  </si>
  <si>
    <t>Timbre</t>
  </si>
  <si>
    <t>IVA</t>
  </si>
  <si>
    <t>ISR</t>
  </si>
  <si>
    <t>TOTAL</t>
  </si>
  <si>
    <t>OBSERVACIONES:</t>
  </si>
  <si>
    <t>1. Los valores de esta cotización estan sujetos a cambios de acuerdo a las condiciones del mercado financiero.</t>
  </si>
  <si>
    <t>Abonos Extraordinarios</t>
  </si>
  <si>
    <t>2. Se debe de contratar un seguro de vida-deuda con beneficiario el Banco Agromercantil</t>
  </si>
  <si>
    <t>Tipo de Abono</t>
  </si>
  <si>
    <t>Durante la Vigencia del credito</t>
  </si>
  <si>
    <t>Por periodo de años</t>
  </si>
  <si>
    <t>No. De Cuotas</t>
  </si>
  <si>
    <t>Fecha:</t>
  </si>
  <si>
    <t>Firma de Aceptación:</t>
  </si>
  <si>
    <t>Meses Gracia</t>
  </si>
  <si>
    <t>Comision</t>
  </si>
  <si>
    <t>Recargo por Fraccionamiento</t>
  </si>
  <si>
    <t>No. Pagos</t>
  </si>
  <si>
    <t>Tasa</t>
  </si>
  <si>
    <t>Suma Asegurada</t>
  </si>
  <si>
    <t>Tarifa</t>
  </si>
  <si>
    <t>PN</t>
  </si>
  <si>
    <t>GE</t>
  </si>
  <si>
    <t>Frac</t>
  </si>
  <si>
    <t>Bomberos</t>
  </si>
  <si>
    <t>Prima en su moneda</t>
  </si>
  <si>
    <t>Pago de:</t>
  </si>
  <si>
    <t>Monto Minimo asegurado</t>
  </si>
  <si>
    <t>Endoso hip</t>
  </si>
  <si>
    <t>v/ para calculo</t>
  </si>
  <si>
    <t>valor endoso</t>
  </si>
  <si>
    <t>Endoso Vida</t>
  </si>
  <si>
    <t>Gastos Avalúo:</t>
  </si>
  <si>
    <t>Avalúo:</t>
  </si>
  <si>
    <t>Seguro:</t>
  </si>
  <si>
    <t>Total:</t>
  </si>
  <si>
    <t>Enero</t>
  </si>
  <si>
    <t>No. Cuotas AE</t>
  </si>
  <si>
    <t>Febrero</t>
  </si>
  <si>
    <t>Marzo</t>
  </si>
  <si>
    <t>Abril</t>
  </si>
  <si>
    <t>Mayo</t>
  </si>
  <si>
    <t>Junio</t>
  </si>
  <si>
    <t>Pago del seguro al inicio:</t>
  </si>
  <si>
    <t>Julio</t>
  </si>
  <si>
    <t>Agosto</t>
  </si>
  <si>
    <t>Septiembre</t>
  </si>
  <si>
    <t>Octubre</t>
  </si>
  <si>
    <t>Dato Abonos</t>
  </si>
  <si>
    <t>Noviembre</t>
  </si>
  <si>
    <t>Diciembre</t>
  </si>
  <si>
    <t>Valor endoso Hip</t>
  </si>
  <si>
    <t>Valor endoso Vida</t>
  </si>
  <si>
    <t>CUOTA NIVELADA</t>
  </si>
  <si>
    <t>Abonos Cuota Nivelada</t>
  </si>
  <si>
    <t>Abonos Decreciente</t>
  </si>
  <si>
    <t>Valor actual abono</t>
  </si>
  <si>
    <t>abono</t>
  </si>
  <si>
    <t>dias mes</t>
  </si>
  <si>
    <t>No. Cuota</t>
  </si>
  <si>
    <t>Saldo Capital</t>
  </si>
  <si>
    <t>Mes Text</t>
  </si>
  <si>
    <t>Años SV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</si>
</sst>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_(* #,##0.00_);_(* \(#,##0.00\);_(* &quot;-&quot;??_);_(@_)"/>
    <numFmt numFmtId="165" formatCode="D/M/YYYY"/>
    <numFmt numFmtId="166" formatCode="_(* #,##0_);_(* \(#,##0\);_(* &quot;-&quot;??_);_(@_)"/>
    <numFmt numFmtId="167" formatCode="&quot;Q&quot;#,##0.00"/>
    <numFmt numFmtId="168" formatCode="_(&quot;Q&quot;* #,##0.00_);_(&quot;Q&quot;* \(#,##0.00\);_(&quot;Q&quot;* &quot;-&quot;??_);_(@_)"/>
    <numFmt numFmtId="169" formatCode="&quot;Q&quot;#,##0.00_);[Red]\(&quot;Q&quot;#,##0.00\)"/>
  </numFmts>
  <fonts count="18">
    <font>
      <sz val="10.0"/>
      <color rgb="FF000000"/>
      <name val="Arial"/>
      <scheme val="minor"/>
    </font>
    <font>
      <sz val="10.0"/>
      <color theme="0"/>
      <name val="Arial"/>
    </font>
    <font>
      <sz val="10.0"/>
      <color theme="1"/>
      <name val="Arial"/>
    </font>
    <font>
      <b/>
      <sz val="14.0"/>
      <color theme="0"/>
      <name val="Arial"/>
    </font>
    <font/>
    <font>
      <sz val="10.0"/>
      <color rgb="FFFF0000"/>
      <name val="Arial"/>
    </font>
    <font>
      <b/>
      <sz val="10.0"/>
      <color theme="0"/>
      <name val="Arial"/>
    </font>
    <font>
      <b/>
      <sz val="10.0"/>
      <color theme="1"/>
      <name val="Arial"/>
    </font>
    <font>
      <sz val="9.0"/>
      <color theme="1"/>
      <name val="Arial"/>
    </font>
    <font>
      <u/>
      <sz val="10.0"/>
      <color theme="10"/>
      <name val="Arial"/>
    </font>
    <font>
      <b/>
      <sz val="8.0"/>
      <color theme="0"/>
      <name val="Arial"/>
    </font>
    <font>
      <b/>
      <sz val="10.0"/>
      <color rgb="FFFF0000"/>
      <name val="Arial"/>
    </font>
    <font>
      <sz val="8.0"/>
      <color rgb="FFFF0000"/>
      <name val="Arial"/>
    </font>
    <font>
      <b/>
      <sz val="8.0"/>
      <color theme="1"/>
      <name val="Arial"/>
    </font>
    <font>
      <b/>
      <sz val="14.0"/>
      <color theme="1"/>
      <name val="Arial"/>
    </font>
    <font>
      <color theme="1"/>
      <name val="Arial"/>
      <scheme val="minor"/>
    </font>
    <font>
      <sz val="10.0"/>
      <color rgb="FF00B050"/>
      <name val="Arial"/>
    </font>
    <font>
      <sz val="8.0"/>
      <color theme="1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7F7F7F"/>
        <bgColor rgb="FF7F7F7F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rgb="FFA5A5A5"/>
        <bgColor rgb="FFA5A5A5"/>
      </patternFill>
    </fill>
  </fills>
  <borders count="38">
    <border/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left style="thin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</border>
    <border>
      <left style="thin">
        <color rgb="FF000000"/>
      </left>
      <top/>
      <bottom/>
    </border>
    <border>
      <right style="medium">
        <color rgb="FF000000"/>
      </right>
      <top/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/>
      <right/>
      <top/>
      <bottom/>
    </border>
    <border>
      <right style="medium">
        <color rgb="FF000000"/>
      </right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medium">
        <color rgb="FF000000"/>
      </right>
      <top style="thin">
        <color rgb="FF000000"/>
      </top>
      <bottom/>
    </border>
    <border>
      <left style="thin">
        <color rgb="FF000000"/>
      </left>
      <right/>
      <top/>
      <bottom/>
    </border>
    <border>
      <left/>
      <right style="medium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</border>
    <border>
      <right style="thin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left style="thin">
        <color rgb="FF000000"/>
      </left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bottom style="doubl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11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2" fontId="3" numFmtId="0" xfId="0" applyAlignment="1" applyBorder="1" applyFill="1" applyFont="1">
      <alignment horizontal="center"/>
    </xf>
    <xf borderId="2" fillId="0" fontId="4" numFmtId="0" xfId="0" applyBorder="1" applyFont="1"/>
    <xf borderId="3" fillId="0" fontId="4" numFmtId="0" xfId="0" applyBorder="1" applyFont="1"/>
    <xf borderId="0" fillId="0" fontId="5" numFmtId="0" xfId="0" applyFont="1"/>
    <xf borderId="4" fillId="3" fontId="6" numFmtId="0" xfId="0" applyAlignment="1" applyBorder="1" applyFill="1" applyFont="1">
      <alignment horizontal="center"/>
    </xf>
    <xf borderId="5" fillId="0" fontId="4" numFmtId="0" xfId="0" applyBorder="1" applyFont="1"/>
    <xf borderId="6" fillId="0" fontId="4" numFmtId="0" xfId="0" applyBorder="1" applyFont="1"/>
    <xf borderId="0" fillId="0" fontId="6" numFmtId="0" xfId="0" applyFont="1"/>
    <xf borderId="0" fillId="0" fontId="7" numFmtId="0" xfId="0" applyFont="1"/>
    <xf borderId="7" fillId="0" fontId="7" numFmtId="0" xfId="0" applyAlignment="1" applyBorder="1" applyFont="1">
      <alignment horizontal="left"/>
    </xf>
    <xf borderId="8" fillId="0" fontId="4" numFmtId="0" xfId="0" applyBorder="1" applyFont="1"/>
    <xf borderId="9" fillId="4" fontId="8" numFmtId="0" xfId="0" applyBorder="1" applyFill="1" applyFont="1"/>
    <xf borderId="10" fillId="0" fontId="4" numFmtId="0" xfId="0" applyBorder="1" applyFont="1"/>
    <xf borderId="11" fillId="0" fontId="4" numFmtId="0" xfId="0" applyBorder="1" applyFont="1"/>
    <xf borderId="0" fillId="0" fontId="2" numFmtId="10" xfId="0" applyFont="1" applyNumberFormat="1"/>
    <xf borderId="12" fillId="0" fontId="7" numFmtId="0" xfId="0" applyAlignment="1" applyBorder="1" applyFont="1">
      <alignment horizontal="left"/>
    </xf>
    <xf borderId="13" fillId="4" fontId="2" numFmtId="0" xfId="0" applyBorder="1" applyFont="1"/>
    <xf borderId="14" fillId="0" fontId="4" numFmtId="0" xfId="0" applyBorder="1" applyFont="1"/>
    <xf borderId="0" fillId="0" fontId="1" numFmtId="0" xfId="0" applyAlignment="1" applyFont="1">
      <alignment horizontal="center"/>
    </xf>
    <xf borderId="0" fillId="0" fontId="7" numFmtId="0" xfId="0" applyAlignment="1" applyFont="1">
      <alignment horizontal="left"/>
    </xf>
    <xf borderId="13" fillId="4" fontId="9" numFmtId="0" xfId="0" applyBorder="1" applyFont="1"/>
    <xf borderId="0" fillId="0" fontId="1" numFmtId="4" xfId="0" applyFont="1" applyNumberFormat="1"/>
    <xf borderId="15" fillId="4" fontId="2" numFmtId="0" xfId="0" applyBorder="1" applyFont="1"/>
    <xf borderId="16" fillId="0" fontId="4" numFmtId="0" xfId="0" applyBorder="1" applyFont="1"/>
    <xf borderId="17" fillId="0" fontId="4" numFmtId="0" xfId="0" applyBorder="1" applyFont="1"/>
    <xf borderId="12" fillId="0" fontId="7" numFmtId="0" xfId="0" applyBorder="1" applyFont="1"/>
    <xf borderId="18" fillId="4" fontId="2" numFmtId="0" xfId="0" applyAlignment="1" applyBorder="1" applyFont="1">
      <alignment readingOrder="0"/>
    </xf>
    <xf borderId="19" fillId="0" fontId="2" numFmtId="0" xfId="0" applyBorder="1" applyFont="1"/>
    <xf borderId="20" fillId="4" fontId="2" numFmtId="0" xfId="0" applyAlignment="1" applyBorder="1" applyFont="1">
      <alignment readingOrder="0"/>
    </xf>
    <xf borderId="21" fillId="5" fontId="2" numFmtId="0" xfId="0" applyBorder="1" applyFill="1" applyFont="1"/>
    <xf borderId="22" fillId="5" fontId="2" numFmtId="0" xfId="0" applyBorder="1" applyFont="1"/>
    <xf borderId="23" fillId="4" fontId="2" numFmtId="4" xfId="0" applyAlignment="1" applyBorder="1" applyFont="1" applyNumberFormat="1">
      <alignment readingOrder="0"/>
    </xf>
    <xf borderId="18" fillId="5" fontId="2" numFmtId="0" xfId="0" applyBorder="1" applyFont="1"/>
    <xf borderId="24" fillId="5" fontId="2" numFmtId="0" xfId="0" applyBorder="1" applyFont="1"/>
    <xf borderId="0" fillId="0" fontId="5" numFmtId="4" xfId="0" applyFont="1" applyNumberFormat="1"/>
    <xf borderId="0" fillId="0" fontId="1" numFmtId="0" xfId="0" applyAlignment="1" applyFont="1">
      <alignment horizontal="left"/>
    </xf>
    <xf borderId="0" fillId="0" fontId="1" numFmtId="164" xfId="0" applyFont="1" applyNumberFormat="1"/>
    <xf borderId="25" fillId="4" fontId="2" numFmtId="4" xfId="0" applyAlignment="1" applyBorder="1" applyFont="1" applyNumberFormat="1">
      <alignment readingOrder="0"/>
    </xf>
    <xf borderId="26" fillId="5" fontId="2" numFmtId="9" xfId="0" applyBorder="1" applyFont="1" applyNumberFormat="1"/>
    <xf borderId="27" fillId="0" fontId="2" numFmtId="9" xfId="0" applyAlignment="1" applyBorder="1" applyFont="1" applyNumberFormat="1">
      <alignment horizontal="right"/>
    </xf>
    <xf borderId="0" fillId="0" fontId="10" numFmtId="0" xfId="0" applyAlignment="1" applyFont="1">
      <alignment horizontal="center" shrinkToFit="0" wrapText="1"/>
    </xf>
    <xf borderId="0" fillId="0" fontId="2" numFmtId="4" xfId="0" applyFont="1" applyNumberFormat="1"/>
    <xf borderId="0" fillId="0" fontId="5" numFmtId="10" xfId="0" applyFont="1" applyNumberFormat="1"/>
    <xf borderId="19" fillId="0" fontId="5" numFmtId="164" xfId="0" applyBorder="1" applyFont="1" applyNumberFormat="1"/>
    <xf borderId="20" fillId="4" fontId="2" numFmtId="0" xfId="0" applyBorder="1" applyFont="1"/>
    <xf borderId="23" fillId="4" fontId="2" numFmtId="0" xfId="0" applyAlignment="1" applyBorder="1" applyFont="1">
      <alignment horizontal="left" readingOrder="0"/>
    </xf>
    <xf borderId="23" fillId="5" fontId="2" numFmtId="0" xfId="0" applyAlignment="1" applyBorder="1" applyFont="1">
      <alignment horizontal="left"/>
    </xf>
    <xf borderId="23" fillId="5" fontId="2" numFmtId="0" xfId="0" applyBorder="1" applyFont="1"/>
    <xf borderId="0" fillId="0" fontId="11" numFmtId="0" xfId="0" applyFont="1"/>
    <xf borderId="23" fillId="5" fontId="2" numFmtId="2" xfId="0" applyAlignment="1" applyBorder="1" applyFont="1" applyNumberFormat="1">
      <alignment horizontal="left"/>
    </xf>
    <xf borderId="23" fillId="4" fontId="2" numFmtId="10" xfId="0" applyAlignment="1" applyBorder="1" applyFont="1" applyNumberFormat="1">
      <alignment horizontal="left"/>
    </xf>
    <xf borderId="0" fillId="0" fontId="5" numFmtId="165" xfId="0" applyFont="1" applyNumberFormat="1"/>
    <xf borderId="12" fillId="0" fontId="2" numFmtId="0" xfId="0" applyBorder="1" applyFont="1"/>
    <xf borderId="13" fillId="5" fontId="7" numFmtId="1" xfId="0" applyAlignment="1" applyBorder="1" applyFont="1" applyNumberFormat="1">
      <alignment horizontal="right"/>
    </xf>
    <xf borderId="23" fillId="5" fontId="2" numFmtId="164" xfId="0" applyAlignment="1" applyBorder="1" applyFont="1" applyNumberFormat="1">
      <alignment horizontal="left"/>
    </xf>
    <xf borderId="18" fillId="5" fontId="2" numFmtId="164" xfId="0" applyBorder="1" applyFont="1" applyNumberFormat="1"/>
    <xf borderId="23" fillId="5" fontId="2" numFmtId="164" xfId="0" applyAlignment="1" applyBorder="1" applyFont="1" applyNumberFormat="1">
      <alignment horizontal="left" readingOrder="0"/>
    </xf>
    <xf borderId="0" fillId="0" fontId="12" numFmtId="164" xfId="0" applyFont="1" applyNumberFormat="1"/>
    <xf borderId="0" fillId="0" fontId="5" numFmtId="0" xfId="0" applyAlignment="1" applyFont="1">
      <alignment readingOrder="0"/>
    </xf>
    <xf borderId="23" fillId="5" fontId="2" numFmtId="166" xfId="0" applyAlignment="1" applyBorder="1" applyFont="1" applyNumberFormat="1">
      <alignment horizontal="left"/>
    </xf>
    <xf borderId="18" fillId="5" fontId="13" numFmtId="164" xfId="0" applyBorder="1" applyFont="1" applyNumberFormat="1"/>
    <xf borderId="23" fillId="4" fontId="2" numFmtId="164" xfId="0" applyBorder="1" applyFont="1" applyNumberFormat="1"/>
    <xf borderId="28" fillId="0" fontId="2" numFmtId="0" xfId="0" applyBorder="1" applyFont="1"/>
    <xf borderId="0" fillId="0" fontId="5" numFmtId="164" xfId="0" applyFont="1" applyNumberFormat="1"/>
    <xf borderId="29" fillId="0" fontId="7" numFmtId="0" xfId="0" applyBorder="1" applyFont="1"/>
    <xf borderId="30" fillId="0" fontId="2" numFmtId="0" xfId="0" applyBorder="1" applyFont="1"/>
    <xf borderId="31" fillId="5" fontId="2" numFmtId="164" xfId="0" applyBorder="1" applyFont="1" applyNumberFormat="1"/>
    <xf borderId="32" fillId="6" fontId="2" numFmtId="10" xfId="0" applyBorder="1" applyFill="1" applyFont="1" applyNumberFormat="1"/>
    <xf borderId="0" fillId="0" fontId="14" numFmtId="0" xfId="0" applyAlignment="1" applyFont="1">
      <alignment horizontal="left" vertical="top"/>
    </xf>
    <xf borderId="0" fillId="0" fontId="2" numFmtId="2" xfId="0" applyFont="1" applyNumberFormat="1"/>
    <xf borderId="0" fillId="0" fontId="2" numFmtId="0" xfId="0" applyAlignment="1" applyFont="1">
      <alignment horizontal="center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right"/>
    </xf>
    <xf borderId="0" fillId="0" fontId="15" numFmtId="0" xfId="0" applyFont="1"/>
    <xf borderId="0" fillId="0" fontId="2" numFmtId="164" xfId="0" applyFont="1" applyNumberFormat="1"/>
    <xf borderId="33" fillId="0" fontId="2" numFmtId="4" xfId="0" applyBorder="1" applyFont="1" applyNumberFormat="1"/>
    <xf borderId="0" fillId="0" fontId="7" numFmtId="4" xfId="0" applyFont="1" applyNumberFormat="1"/>
    <xf borderId="0" fillId="0" fontId="7" numFmtId="10" xfId="0" applyFont="1" applyNumberFormat="1"/>
    <xf borderId="0" fillId="0" fontId="2" numFmtId="9" xfId="0" applyFont="1" applyNumberFormat="1"/>
    <xf borderId="34" fillId="0" fontId="7" numFmtId="0" xfId="0" applyAlignment="1" applyBorder="1" applyFont="1">
      <alignment horizontal="center"/>
    </xf>
    <xf borderId="35" fillId="0" fontId="7" numFmtId="0" xfId="0" applyAlignment="1" applyBorder="1" applyFont="1">
      <alignment horizontal="center"/>
    </xf>
    <xf borderId="0" fillId="0" fontId="2" numFmtId="4" xfId="0" applyAlignment="1" applyFont="1" applyNumberFormat="1">
      <alignment horizontal="center"/>
    </xf>
    <xf borderId="18" fillId="4" fontId="2" numFmtId="4" xfId="0" applyAlignment="1" applyBorder="1" applyFont="1" applyNumberFormat="1">
      <alignment horizontal="center"/>
    </xf>
    <xf borderId="18" fillId="4" fontId="5" numFmtId="4" xfId="0" applyBorder="1" applyFont="1" applyNumberFormat="1"/>
    <xf borderId="18" fillId="4" fontId="5" numFmtId="0" xfId="0" applyBorder="1" applyFont="1"/>
    <xf borderId="0" fillId="0" fontId="7" numFmtId="0" xfId="0" applyAlignment="1" applyFont="1">
      <alignment horizontal="center"/>
    </xf>
    <xf borderId="0" fillId="0" fontId="16" numFmtId="0" xfId="0" applyFont="1"/>
    <xf borderId="0" fillId="0" fontId="7" numFmtId="4" xfId="0" applyAlignment="1" applyFont="1" applyNumberFormat="1">
      <alignment horizontal="center"/>
    </xf>
    <xf borderId="36" fillId="0" fontId="2" numFmtId="0" xfId="0" applyBorder="1" applyFont="1"/>
    <xf borderId="0" fillId="0" fontId="2" numFmtId="165" xfId="0" applyFont="1" applyNumberFormat="1"/>
    <xf borderId="0" fillId="0" fontId="2" numFmtId="0" xfId="0" applyAlignment="1" applyFont="1">
      <alignment horizontal="center" shrinkToFit="0" vertical="center" wrapText="1"/>
    </xf>
    <xf borderId="0" fillId="0" fontId="2" numFmtId="10" xfId="0" applyAlignment="1" applyFont="1" applyNumberFormat="1">
      <alignment horizontal="center"/>
    </xf>
    <xf borderId="0" fillId="0" fontId="7" numFmtId="164" xfId="0" applyFont="1" applyNumberFormat="1"/>
    <xf borderId="0" fillId="0" fontId="2" numFmtId="167" xfId="0" applyFont="1" applyNumberFormat="1"/>
    <xf borderId="0" fillId="0" fontId="7" numFmtId="9" xfId="0" applyAlignment="1" applyFont="1" applyNumberFormat="1">
      <alignment horizontal="right"/>
    </xf>
    <xf borderId="0" fillId="0" fontId="7" numFmtId="167" xfId="0" applyFont="1" applyNumberFormat="1"/>
    <xf borderId="0" fillId="0" fontId="2" numFmtId="168" xfId="0" applyFont="1" applyNumberFormat="1"/>
    <xf borderId="0" fillId="0" fontId="7" numFmtId="0" xfId="0" applyAlignment="1" applyFont="1">
      <alignment horizontal="right"/>
    </xf>
    <xf borderId="0" fillId="0" fontId="7" numFmtId="167" xfId="0" applyAlignment="1" applyFont="1" applyNumberFormat="1">
      <alignment horizontal="right"/>
    </xf>
    <xf borderId="0" fillId="0" fontId="14" numFmtId="0" xfId="0" applyAlignment="1" applyFont="1">
      <alignment vertical="top"/>
    </xf>
    <xf borderId="0" fillId="0" fontId="6" numFmtId="4" xfId="0" applyFont="1" applyNumberFormat="1"/>
    <xf borderId="0" fillId="0" fontId="2" numFmtId="169" xfId="0" applyFont="1" applyNumberFormat="1"/>
    <xf borderId="0" fillId="0" fontId="15" numFmtId="164" xfId="0" applyFont="1" applyNumberFormat="1"/>
    <xf borderId="0" fillId="0" fontId="2" numFmtId="40" xfId="0" applyFont="1" applyNumberFormat="1"/>
    <xf borderId="0" fillId="0" fontId="17" numFmtId="1" xfId="0" applyAlignment="1" applyFont="1" applyNumberFormat="1">
      <alignment horizontal="center"/>
    </xf>
    <xf borderId="0" fillId="0" fontId="17" numFmtId="4" xfId="0" applyFont="1" applyNumberFormat="1"/>
    <xf borderId="0" fillId="0" fontId="2" numFmtId="3" xfId="0" applyFont="1" applyNumberFormat="1"/>
    <xf borderId="37" fillId="0" fontId="17" numFmtId="4" xfId="0" applyBorder="1" applyFont="1" applyNumberFormat="1"/>
    <xf borderId="0" fillId="0" fontId="17" numFmtId="0" xfId="0" applyAlignment="1" applyFont="1">
      <alignment horizontal="center"/>
    </xf>
  </cellXfs>
  <cellStyles count="1">
    <cellStyle xfId="0" name="Normal" builtinId="0"/>
  </cellStyles>
  <dxfs count="1">
    <dxf>
      <font/>
      <fill>
        <patternFill patternType="solid">
          <fgColor rgb="FFFFFF00"/>
          <bgColor rgb="FFFFFF00"/>
        </patternFill>
      </fill>
      <border/>
    </dxf>
  </dxfs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371475</xdr:colOff>
      <xdr:row>68</xdr:row>
      <xdr:rowOff>19050</xdr:rowOff>
    </xdr:from>
    <xdr:ext cx="38100" cy="428625"/>
    <xdr:grpSp>
      <xdr:nvGrpSpPr>
        <xdr:cNvPr id="2" name="Shape 2"/>
        <xdr:cNvGrpSpPr/>
      </xdr:nvGrpSpPr>
      <xdr:grpSpPr>
        <a:xfrm>
          <a:off x="5346000" y="3565688"/>
          <a:ext cx="0" cy="428625"/>
          <a:chOff x="5346000" y="3565688"/>
          <a:chExt cx="0" cy="428625"/>
        </a:xfrm>
      </xdr:grpSpPr>
      <xdr:cxnSp>
        <xdr:nvCxnSpPr>
          <xdr:cNvPr id="3" name="Shape 3"/>
          <xdr:cNvCxnSpPr/>
        </xdr:nvCxnSpPr>
        <xdr:spPr>
          <a:xfrm>
            <a:off x="5346000" y="3565688"/>
            <a:ext cx="0" cy="428625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dash"/>
            <a:round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4</xdr:col>
      <xdr:colOff>342900</xdr:colOff>
      <xdr:row>68</xdr:row>
      <xdr:rowOff>28575</xdr:rowOff>
    </xdr:from>
    <xdr:ext cx="38100" cy="428625"/>
    <xdr:grpSp>
      <xdr:nvGrpSpPr>
        <xdr:cNvPr id="2" name="Shape 2"/>
        <xdr:cNvGrpSpPr/>
      </xdr:nvGrpSpPr>
      <xdr:grpSpPr>
        <a:xfrm>
          <a:off x="5346000" y="3565688"/>
          <a:ext cx="0" cy="428625"/>
          <a:chOff x="5346000" y="3565688"/>
          <a:chExt cx="0" cy="428625"/>
        </a:xfrm>
      </xdr:grpSpPr>
      <xdr:cxnSp>
        <xdr:nvCxnSpPr>
          <xdr:cNvPr id="3" name="Shape 3"/>
          <xdr:cNvCxnSpPr/>
        </xdr:nvCxnSpPr>
        <xdr:spPr>
          <a:xfrm>
            <a:off x="5346000" y="3565688"/>
            <a:ext cx="0" cy="428625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dash"/>
            <a:round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5</xdr:col>
      <xdr:colOff>333375</xdr:colOff>
      <xdr:row>68</xdr:row>
      <xdr:rowOff>28575</xdr:rowOff>
    </xdr:from>
    <xdr:ext cx="38100" cy="428625"/>
    <xdr:grpSp>
      <xdr:nvGrpSpPr>
        <xdr:cNvPr id="2" name="Shape 2"/>
        <xdr:cNvGrpSpPr/>
      </xdr:nvGrpSpPr>
      <xdr:grpSpPr>
        <a:xfrm>
          <a:off x="5346000" y="3565688"/>
          <a:ext cx="0" cy="428625"/>
          <a:chOff x="5346000" y="3565688"/>
          <a:chExt cx="0" cy="428625"/>
        </a:xfrm>
      </xdr:grpSpPr>
      <xdr:cxnSp>
        <xdr:nvCxnSpPr>
          <xdr:cNvPr id="3" name="Shape 3"/>
          <xdr:cNvCxnSpPr/>
        </xdr:nvCxnSpPr>
        <xdr:spPr>
          <a:xfrm>
            <a:off x="5346000" y="3565688"/>
            <a:ext cx="0" cy="428625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dash"/>
            <a:round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7</xdr:col>
      <xdr:colOff>342900</xdr:colOff>
      <xdr:row>68</xdr:row>
      <xdr:rowOff>28575</xdr:rowOff>
    </xdr:from>
    <xdr:ext cx="38100" cy="428625"/>
    <xdr:grpSp>
      <xdr:nvGrpSpPr>
        <xdr:cNvPr id="2" name="Shape 2"/>
        <xdr:cNvGrpSpPr/>
      </xdr:nvGrpSpPr>
      <xdr:grpSpPr>
        <a:xfrm>
          <a:off x="5346000" y="3565688"/>
          <a:ext cx="0" cy="428625"/>
          <a:chOff x="5346000" y="3565688"/>
          <a:chExt cx="0" cy="428625"/>
        </a:xfrm>
      </xdr:grpSpPr>
      <xdr:cxnSp>
        <xdr:nvCxnSpPr>
          <xdr:cNvPr id="3" name="Shape 3"/>
          <xdr:cNvCxnSpPr/>
        </xdr:nvCxnSpPr>
        <xdr:spPr>
          <a:xfrm>
            <a:off x="5346000" y="3565688"/>
            <a:ext cx="0" cy="428625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dash"/>
            <a:round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6</xdr:col>
      <xdr:colOff>352425</xdr:colOff>
      <xdr:row>68</xdr:row>
      <xdr:rowOff>19050</xdr:rowOff>
    </xdr:from>
    <xdr:ext cx="38100" cy="428625"/>
    <xdr:grpSp>
      <xdr:nvGrpSpPr>
        <xdr:cNvPr id="2" name="Shape 2"/>
        <xdr:cNvGrpSpPr/>
      </xdr:nvGrpSpPr>
      <xdr:grpSpPr>
        <a:xfrm>
          <a:off x="5346000" y="3565688"/>
          <a:ext cx="0" cy="428625"/>
          <a:chOff x="5346000" y="3565688"/>
          <a:chExt cx="0" cy="428625"/>
        </a:xfrm>
      </xdr:grpSpPr>
      <xdr:cxnSp>
        <xdr:nvCxnSpPr>
          <xdr:cNvPr id="3" name="Shape 3"/>
          <xdr:cNvCxnSpPr/>
        </xdr:nvCxnSpPr>
        <xdr:spPr>
          <a:xfrm>
            <a:off x="5346000" y="3565688"/>
            <a:ext cx="0" cy="428625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dash"/>
            <a:round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8</xdr:col>
      <xdr:colOff>333375</xdr:colOff>
      <xdr:row>68</xdr:row>
      <xdr:rowOff>28575</xdr:rowOff>
    </xdr:from>
    <xdr:ext cx="38100" cy="428625"/>
    <xdr:grpSp>
      <xdr:nvGrpSpPr>
        <xdr:cNvPr id="2" name="Shape 2"/>
        <xdr:cNvGrpSpPr/>
      </xdr:nvGrpSpPr>
      <xdr:grpSpPr>
        <a:xfrm>
          <a:off x="5346000" y="3565688"/>
          <a:ext cx="0" cy="428625"/>
          <a:chOff x="5346000" y="3565688"/>
          <a:chExt cx="0" cy="428625"/>
        </a:xfrm>
      </xdr:grpSpPr>
      <xdr:cxnSp>
        <xdr:nvCxnSpPr>
          <xdr:cNvPr id="3" name="Shape 3"/>
          <xdr:cNvCxnSpPr/>
        </xdr:nvCxnSpPr>
        <xdr:spPr>
          <a:xfrm>
            <a:off x="5346000" y="3565688"/>
            <a:ext cx="0" cy="428625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dash"/>
            <a:round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0</xdr:col>
      <xdr:colOff>342900</xdr:colOff>
      <xdr:row>68</xdr:row>
      <xdr:rowOff>28575</xdr:rowOff>
    </xdr:from>
    <xdr:ext cx="38100" cy="428625"/>
    <xdr:grpSp>
      <xdr:nvGrpSpPr>
        <xdr:cNvPr id="2" name="Shape 2"/>
        <xdr:cNvGrpSpPr/>
      </xdr:nvGrpSpPr>
      <xdr:grpSpPr>
        <a:xfrm>
          <a:off x="5346000" y="3565688"/>
          <a:ext cx="0" cy="428625"/>
          <a:chOff x="5346000" y="3565688"/>
          <a:chExt cx="0" cy="428625"/>
        </a:xfrm>
      </xdr:grpSpPr>
      <xdr:cxnSp>
        <xdr:nvCxnSpPr>
          <xdr:cNvPr id="3" name="Shape 3"/>
          <xdr:cNvCxnSpPr/>
        </xdr:nvCxnSpPr>
        <xdr:spPr>
          <a:xfrm>
            <a:off x="5346000" y="3565688"/>
            <a:ext cx="0" cy="428625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dash"/>
            <a:round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2</xdr:col>
      <xdr:colOff>314325</xdr:colOff>
      <xdr:row>68</xdr:row>
      <xdr:rowOff>19050</xdr:rowOff>
    </xdr:from>
    <xdr:ext cx="38100" cy="428625"/>
    <xdr:grpSp>
      <xdr:nvGrpSpPr>
        <xdr:cNvPr id="2" name="Shape 2"/>
        <xdr:cNvGrpSpPr/>
      </xdr:nvGrpSpPr>
      <xdr:grpSpPr>
        <a:xfrm>
          <a:off x="5346000" y="3565688"/>
          <a:ext cx="0" cy="428625"/>
          <a:chOff x="5346000" y="3565688"/>
          <a:chExt cx="0" cy="428625"/>
        </a:xfrm>
      </xdr:grpSpPr>
      <xdr:cxnSp>
        <xdr:nvCxnSpPr>
          <xdr:cNvPr id="3" name="Shape 3"/>
          <xdr:cNvCxnSpPr/>
        </xdr:nvCxnSpPr>
        <xdr:spPr>
          <a:xfrm>
            <a:off x="5346000" y="3565688"/>
            <a:ext cx="0" cy="428625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dash"/>
            <a:round/>
            <a:headEnd len="med" w="med" type="none"/>
            <a:tailEnd len="med" w="med" type="none"/>
          </a:ln>
        </xdr:spPr>
      </xdr:cxnSp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504825</xdr:colOff>
      <xdr:row>0</xdr:row>
      <xdr:rowOff>0</xdr:rowOff>
    </xdr:from>
    <xdr:ext cx="1876425" cy="704850"/>
    <xdr:pic>
      <xdr:nvPicPr>
        <xdr:cNvPr descr="BAMFull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504825</xdr:colOff>
      <xdr:row>0</xdr:row>
      <xdr:rowOff>0</xdr:rowOff>
    </xdr:from>
    <xdr:ext cx="1876425" cy="704850"/>
    <xdr:pic>
      <xdr:nvPicPr>
        <xdr:cNvPr descr="BAMFull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5.38"/>
    <col customWidth="1" min="3" max="3" width="16.0"/>
    <col customWidth="1" min="4" max="4" width="12.63"/>
    <col customWidth="1" min="5" max="5" width="11.88"/>
    <col customWidth="1" min="6" max="6" width="12.88"/>
    <col customWidth="1" min="7" max="7" width="10.63"/>
    <col customWidth="1" min="8" max="8" width="10.5"/>
    <col customWidth="1" min="9" max="10" width="10.63"/>
    <col customWidth="1" min="11" max="11" width="15.38"/>
    <col customWidth="1" min="12" max="16" width="10.63"/>
    <col customWidth="1" min="17" max="21" width="11.5"/>
    <col customWidth="1" hidden="1" min="22" max="22" width="11.5"/>
    <col customWidth="1" hidden="1" min="23" max="23" width="16.13"/>
    <col customWidth="1" hidden="1" min="24" max="24" width="17.88"/>
    <col customWidth="1" hidden="1" min="25" max="25" width="11.63"/>
    <col customWidth="1" hidden="1" min="26" max="29" width="11.5"/>
  </cols>
  <sheetData>
    <row r="1" ht="12.75" customHeight="1">
      <c r="H1" s="1"/>
      <c r="I1" s="1"/>
      <c r="J1" s="1"/>
      <c r="K1" s="1"/>
      <c r="L1" s="1"/>
      <c r="Q1" s="2"/>
      <c r="R1" s="2"/>
      <c r="S1" s="2"/>
      <c r="T1" s="2"/>
      <c r="U1" s="2" t="s">
        <v>0</v>
      </c>
      <c r="V1" s="2"/>
      <c r="W1" s="2"/>
      <c r="X1" s="2"/>
      <c r="Y1" s="2"/>
      <c r="Z1" s="2"/>
      <c r="AA1" s="2"/>
      <c r="AB1" s="2"/>
      <c r="AC1" s="2"/>
    </row>
    <row r="2" ht="12.75" customHeight="1">
      <c r="A2" s="3" t="s">
        <v>1</v>
      </c>
      <c r="B2" s="4"/>
      <c r="C2" s="4"/>
      <c r="D2" s="4"/>
      <c r="E2" s="4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ht="12.75" customHeight="1">
      <c r="G3" s="6"/>
      <c r="H3" s="6"/>
      <c r="I3" s="6"/>
      <c r="J3" s="6"/>
      <c r="K3" s="6"/>
      <c r="L3" s="6"/>
      <c r="M3" s="6"/>
      <c r="N3" s="6"/>
      <c r="O3" s="6"/>
      <c r="P3" s="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2.75" customHeight="1">
      <c r="A4" s="7" t="s">
        <v>2</v>
      </c>
      <c r="B4" s="8"/>
      <c r="C4" s="8"/>
      <c r="D4" s="8"/>
      <c r="E4" s="8"/>
      <c r="F4" s="9"/>
      <c r="G4" s="6"/>
      <c r="H4" s="6"/>
      <c r="I4" s="1"/>
      <c r="J4" s="10" t="s">
        <v>3</v>
      </c>
      <c r="K4" s="1"/>
      <c r="L4" s="6"/>
      <c r="M4" s="6"/>
      <c r="N4" s="6"/>
      <c r="O4" s="6"/>
      <c r="P4" s="6"/>
      <c r="Q4" s="2"/>
      <c r="R4" s="2"/>
      <c r="S4" s="2"/>
      <c r="T4" s="2"/>
      <c r="U4" s="2" t="s">
        <v>0</v>
      </c>
      <c r="V4" s="2"/>
      <c r="W4" s="2"/>
      <c r="X4" s="2"/>
      <c r="Y4" s="2"/>
      <c r="Z4" s="2"/>
      <c r="AA4" s="2"/>
      <c r="AB4" s="2"/>
      <c r="AC4" s="2"/>
    </row>
    <row r="5" ht="12.75" customHeight="1">
      <c r="G5" s="6"/>
      <c r="H5" s="6"/>
      <c r="I5" s="1"/>
      <c r="J5" s="1"/>
      <c r="K5" s="1"/>
      <c r="L5" s="6"/>
      <c r="M5" s="6"/>
      <c r="N5" s="6"/>
      <c r="O5" s="6"/>
      <c r="P5" s="6"/>
      <c r="Q5" s="2"/>
      <c r="R5" s="2"/>
      <c r="S5" s="2"/>
      <c r="T5" s="2"/>
      <c r="U5" s="2" t="s">
        <v>0</v>
      </c>
      <c r="V5" s="2"/>
      <c r="W5" s="11" t="s">
        <v>4</v>
      </c>
      <c r="X5" s="2"/>
      <c r="Y5" s="2"/>
      <c r="Z5" s="2"/>
      <c r="AA5" s="2"/>
      <c r="AB5" s="2"/>
      <c r="AC5" s="2"/>
    </row>
    <row r="6" ht="12.75" customHeight="1">
      <c r="A6" s="12" t="s">
        <v>5</v>
      </c>
      <c r="B6" s="13"/>
      <c r="C6" s="13"/>
      <c r="D6" s="14"/>
      <c r="E6" s="15"/>
      <c r="F6" s="16"/>
      <c r="G6" s="6"/>
      <c r="H6" s="6"/>
      <c r="I6" s="1"/>
      <c r="J6" s="1"/>
      <c r="K6" s="1"/>
      <c r="L6" s="6"/>
      <c r="M6" s="6"/>
      <c r="N6" s="6"/>
      <c r="O6" s="6"/>
      <c r="P6" s="6"/>
      <c r="Q6" s="2"/>
      <c r="R6" s="2"/>
      <c r="S6" s="2"/>
      <c r="T6" s="2"/>
      <c r="U6" s="2" t="s">
        <v>0</v>
      </c>
      <c r="V6" s="2"/>
      <c r="W6" s="2" t="s">
        <v>6</v>
      </c>
      <c r="X6" s="17">
        <v>0.095</v>
      </c>
      <c r="Y6" s="2"/>
      <c r="Z6" s="2"/>
      <c r="AA6" s="2"/>
      <c r="AB6" s="2"/>
      <c r="AC6" s="2"/>
    </row>
    <row r="7" ht="12.75" hidden="1" customHeight="1">
      <c r="A7" s="18" t="s">
        <v>7</v>
      </c>
      <c r="D7" s="19"/>
      <c r="E7" s="4"/>
      <c r="F7" s="20"/>
      <c r="G7" s="6"/>
      <c r="H7" s="6"/>
      <c r="I7" s="1" t="s">
        <v>8</v>
      </c>
      <c r="J7" s="1"/>
      <c r="K7" s="21" t="s">
        <v>9</v>
      </c>
      <c r="L7" s="6"/>
      <c r="M7" s="6"/>
      <c r="N7" s="6"/>
      <c r="O7" s="6"/>
      <c r="P7" s="6"/>
      <c r="Q7" s="2"/>
      <c r="R7" s="2"/>
      <c r="S7" s="2"/>
      <c r="T7" s="2"/>
      <c r="U7" s="2" t="s">
        <v>0</v>
      </c>
      <c r="V7" s="2"/>
      <c r="W7" s="2" t="s">
        <v>10</v>
      </c>
      <c r="X7" s="17">
        <v>0.08</v>
      </c>
      <c r="Y7" s="2"/>
      <c r="Z7" s="2"/>
      <c r="AA7" s="2"/>
      <c r="AB7" s="2"/>
      <c r="AC7" s="2"/>
    </row>
    <row r="8" ht="12.75" customHeight="1">
      <c r="A8" s="18" t="s">
        <v>11</v>
      </c>
      <c r="B8" s="22"/>
      <c r="C8" s="22"/>
      <c r="D8" s="23"/>
      <c r="E8" s="4"/>
      <c r="F8" s="20"/>
      <c r="G8" s="6"/>
      <c r="H8" s="6"/>
      <c r="I8" s="1" t="s">
        <v>12</v>
      </c>
      <c r="J8" s="1"/>
      <c r="K8" s="21">
        <v>3.0</v>
      </c>
      <c r="L8" s="6"/>
      <c r="M8" s="6"/>
      <c r="N8" s="6"/>
      <c r="O8" s="6"/>
      <c r="P8" s="6"/>
      <c r="Q8" s="2"/>
      <c r="R8" s="2"/>
      <c r="S8" s="2"/>
      <c r="T8" s="2"/>
      <c r="U8" s="2" t="s">
        <v>0</v>
      </c>
      <c r="V8" s="2"/>
      <c r="W8" s="2"/>
      <c r="X8" s="2"/>
      <c r="Y8" s="2"/>
      <c r="Z8" s="2"/>
      <c r="AA8" s="2"/>
      <c r="AB8" s="2"/>
      <c r="AC8" s="2"/>
    </row>
    <row r="9" ht="12.75" customHeight="1">
      <c r="A9" s="18" t="s">
        <v>13</v>
      </c>
      <c r="B9" s="22"/>
      <c r="C9" s="22"/>
      <c r="D9" s="19"/>
      <c r="E9" s="4"/>
      <c r="F9" s="20"/>
      <c r="G9" s="6"/>
      <c r="H9" s="6"/>
      <c r="I9" s="1" t="s">
        <v>14</v>
      </c>
      <c r="J9" s="1"/>
      <c r="K9" s="24" t="str">
        <f>IF(D12="Q",X64,X64/D22)</f>
        <v>#VALUE!</v>
      </c>
      <c r="L9" s="6"/>
      <c r="M9" s="6"/>
      <c r="N9" s="6"/>
      <c r="O9" s="6"/>
      <c r="P9" s="6"/>
      <c r="Q9" s="2"/>
      <c r="R9" s="2"/>
      <c r="S9" s="2"/>
      <c r="T9" s="2"/>
      <c r="U9" s="2" t="s">
        <v>0</v>
      </c>
      <c r="V9" s="2"/>
      <c r="W9" s="2"/>
      <c r="X9" s="2"/>
      <c r="Y9" s="2"/>
      <c r="Z9" s="2"/>
      <c r="AA9" s="2"/>
      <c r="AB9" s="2"/>
      <c r="AC9" s="2"/>
    </row>
    <row r="10" ht="12.75" customHeight="1">
      <c r="A10" s="18" t="s">
        <v>15</v>
      </c>
      <c r="D10" s="25"/>
      <c r="E10" s="26"/>
      <c r="F10" s="27"/>
      <c r="G10" s="6"/>
      <c r="H10" s="6"/>
      <c r="I10" s="1"/>
      <c r="J10" s="1"/>
      <c r="K10" s="1"/>
      <c r="L10" s="6"/>
      <c r="M10" s="6"/>
      <c r="N10" s="6"/>
      <c r="O10" s="6"/>
      <c r="P10" s="6"/>
      <c r="Q10" s="2"/>
      <c r="R10" s="2"/>
      <c r="S10" s="2"/>
      <c r="T10" s="2"/>
      <c r="U10" s="2" t="s">
        <v>0</v>
      </c>
      <c r="V10" s="2"/>
      <c r="W10" s="11" t="s">
        <v>16</v>
      </c>
      <c r="X10" s="2"/>
      <c r="Y10" s="2"/>
      <c r="Z10" s="2"/>
      <c r="AA10" s="2"/>
      <c r="AB10" s="2"/>
      <c r="AC10" s="2"/>
    </row>
    <row r="11" ht="12.75" customHeight="1">
      <c r="A11" s="28" t="s">
        <v>17</v>
      </c>
      <c r="D11" s="29" t="s">
        <v>18</v>
      </c>
      <c r="F11" s="30"/>
      <c r="G11" s="6"/>
      <c r="H11" s="6"/>
      <c r="I11" s="1"/>
      <c r="J11" s="1"/>
      <c r="K11" s="1"/>
      <c r="L11" s="6"/>
      <c r="M11" s="6"/>
      <c r="N11" s="6"/>
      <c r="O11" s="6"/>
      <c r="P11" s="6"/>
      <c r="Q11" s="2"/>
      <c r="R11" s="2"/>
      <c r="S11" s="2"/>
      <c r="T11" s="2"/>
      <c r="U11" s="2" t="s">
        <v>0</v>
      </c>
      <c r="V11" s="2"/>
      <c r="W11" s="2" t="s">
        <v>19</v>
      </c>
      <c r="X11" s="2">
        <v>1.0</v>
      </c>
      <c r="Y11" s="2"/>
      <c r="Z11" s="2"/>
      <c r="AA11" s="2"/>
      <c r="AB11" s="2"/>
      <c r="AC11" s="2"/>
    </row>
    <row r="12" ht="12.75" customHeight="1">
      <c r="A12" s="18" t="s">
        <v>20</v>
      </c>
      <c r="D12" s="31" t="s">
        <v>6</v>
      </c>
      <c r="E12" s="32"/>
      <c r="F12" s="33"/>
      <c r="G12" s="6"/>
      <c r="H12" s="6"/>
      <c r="I12" s="10" t="s">
        <v>21</v>
      </c>
      <c r="J12" s="1"/>
      <c r="K12" s="1"/>
      <c r="L12" s="6"/>
      <c r="M12" s="6"/>
      <c r="N12" s="6"/>
      <c r="O12" s="6"/>
      <c r="P12" s="6"/>
      <c r="Q12" s="2"/>
      <c r="R12" s="2"/>
      <c r="S12" s="2"/>
      <c r="T12" s="2"/>
      <c r="U12" s="2" t="s">
        <v>0</v>
      </c>
      <c r="V12" s="2"/>
      <c r="W12" s="2" t="s">
        <v>22</v>
      </c>
      <c r="X12" s="2">
        <v>2.0</v>
      </c>
      <c r="Y12" s="2"/>
      <c r="Z12" s="2"/>
      <c r="AA12" s="2"/>
      <c r="AB12" s="2"/>
      <c r="AC12" s="2"/>
    </row>
    <row r="13" ht="12.75" customHeight="1">
      <c r="A13" s="18" t="str">
        <f>IF(D12="$","Valor en US$:                US$","Valor en Quetzales:          Q")</f>
        <v>Valor en Quetzales:          Q</v>
      </c>
      <c r="D13" s="34" t="s">
        <v>23</v>
      </c>
      <c r="E13" s="35"/>
      <c r="F13" s="36"/>
      <c r="G13" s="6"/>
      <c r="H13" s="37"/>
      <c r="I13" s="38" t="s">
        <v>24</v>
      </c>
      <c r="K13" s="39"/>
      <c r="L13" s="6"/>
      <c r="M13" s="6"/>
      <c r="N13" s="6"/>
      <c r="O13" s="6"/>
      <c r="P13" s="6"/>
      <c r="Q13" s="2"/>
      <c r="R13" s="2"/>
      <c r="S13" s="2"/>
      <c r="T13" s="2"/>
      <c r="U13" s="2" t="s">
        <v>0</v>
      </c>
      <c r="V13" s="2"/>
      <c r="W13" s="2"/>
      <c r="X13" s="2"/>
      <c r="Y13" s="2"/>
      <c r="Z13" s="2"/>
      <c r="AA13" s="2"/>
      <c r="AB13" s="2"/>
      <c r="AC13" s="2"/>
    </row>
    <row r="14" ht="12.75" customHeight="1">
      <c r="A14" s="18" t="str">
        <f>IF(D12="$","Enganche en US$:         US$","Enganche en Quetzales:   Q")</f>
        <v>Enganche en Quetzales:   Q</v>
      </c>
      <c r="D14" s="40" t="s">
        <v>25</v>
      </c>
      <c r="E14" s="41"/>
      <c r="F14" s="42" t="s">
        <v>26</v>
      </c>
      <c r="G14" s="6"/>
      <c r="H14" s="6"/>
      <c r="I14" s="43" t="s">
        <v>27</v>
      </c>
      <c r="L14" s="6"/>
      <c r="M14" s="6"/>
      <c r="N14" s="6"/>
      <c r="O14" s="6"/>
      <c r="P14" s="6"/>
      <c r="Q14" s="2"/>
      <c r="R14" s="2"/>
      <c r="S14" s="2"/>
      <c r="T14" s="2"/>
      <c r="U14" s="2" t="s">
        <v>0</v>
      </c>
      <c r="V14" s="2"/>
      <c r="W14" s="2"/>
      <c r="X14" s="2"/>
      <c r="Y14" s="2"/>
      <c r="Z14" s="2"/>
      <c r="AA14" s="2"/>
      <c r="AB14" s="2"/>
      <c r="AC14" s="2"/>
    </row>
    <row r="15" ht="12.75" customHeight="1">
      <c r="A15" s="18" t="s">
        <v>28</v>
      </c>
      <c r="B15" s="22"/>
      <c r="C15" s="22"/>
      <c r="D15" s="44" t="str">
        <f>D13-D14</f>
        <v>#VALUE!</v>
      </c>
      <c r="E15" s="45" t="str">
        <f>+F15/D13</f>
        <v>#VALUE!</v>
      </c>
      <c r="F15" s="46" t="str">
        <f>IF(D14&gt;0,D14,E14*D13)</f>
        <v>320000.00</v>
      </c>
      <c r="G15" s="45"/>
      <c r="H15" s="6"/>
      <c r="L15" s="6"/>
      <c r="M15" s="6"/>
      <c r="N15" s="6"/>
      <c r="O15" s="6"/>
      <c r="P15" s="6"/>
      <c r="Q15" s="2"/>
      <c r="R15" s="2"/>
      <c r="S15" s="2"/>
      <c r="T15" s="2"/>
      <c r="U15" s="2" t="s">
        <v>0</v>
      </c>
      <c r="V15" s="2"/>
      <c r="W15" s="11" t="s">
        <v>29</v>
      </c>
      <c r="X15" s="2"/>
      <c r="Y15" s="2"/>
      <c r="Z15" s="2"/>
      <c r="AA15" s="2"/>
      <c r="AB15" s="2"/>
      <c r="AC15" s="2"/>
    </row>
    <row r="16" ht="12.75" customHeight="1">
      <c r="A16" s="18" t="s">
        <v>30</v>
      </c>
      <c r="D16" s="47" t="s">
        <v>19</v>
      </c>
      <c r="E16" s="32"/>
      <c r="F16" s="33"/>
      <c r="G16" s="6"/>
      <c r="H16" s="6"/>
      <c r="L16" s="6"/>
      <c r="M16" s="6"/>
      <c r="N16" s="6"/>
      <c r="O16" s="6"/>
      <c r="P16" s="6"/>
      <c r="Q16" s="2"/>
      <c r="R16" s="2"/>
      <c r="S16" s="2"/>
      <c r="T16" s="2"/>
      <c r="U16" s="2" t="s">
        <v>0</v>
      </c>
      <c r="V16" s="2"/>
      <c r="W16" s="2" t="s">
        <v>31</v>
      </c>
      <c r="X16" s="17" t="str">
        <f>IF(IF(D12="Q",D15,D15*D22)&lt;=1400000,0.55%,IF(D29="si",IF(F29="",0.95%,F29),0.55%))</f>
        <v>#VALUE!</v>
      </c>
      <c r="Y16" s="2"/>
      <c r="Z16" s="2"/>
      <c r="AA16" s="2"/>
      <c r="AB16" s="2"/>
      <c r="AC16" s="2"/>
    </row>
    <row r="17" ht="12.75" customHeight="1">
      <c r="A17" s="18" t="s">
        <v>32</v>
      </c>
      <c r="D17" s="48">
        <v>120.0</v>
      </c>
      <c r="E17" s="35"/>
      <c r="F17" s="36"/>
      <c r="G17" s="6"/>
      <c r="H17" s="6"/>
      <c r="I17" s="1" t="s">
        <v>33</v>
      </c>
      <c r="J17" s="1"/>
      <c r="K17" s="1"/>
      <c r="L17" s="6"/>
      <c r="M17" s="6"/>
      <c r="N17" s="6"/>
      <c r="O17" s="6"/>
      <c r="P17" s="6"/>
      <c r="Q17" s="2"/>
      <c r="R17" s="2"/>
      <c r="S17" s="2"/>
      <c r="T17" s="2"/>
      <c r="U17" s="2" t="s">
        <v>0</v>
      </c>
      <c r="V17" s="2"/>
      <c r="W17" s="2" t="s">
        <v>34</v>
      </c>
      <c r="X17" s="17">
        <v>0.0</v>
      </c>
      <c r="Y17" s="2"/>
      <c r="Z17" s="2"/>
      <c r="AA17" s="2"/>
      <c r="AB17" s="2"/>
      <c r="AC17" s="2"/>
    </row>
    <row r="18" ht="12.75" customHeight="1">
      <c r="A18" s="18" t="s">
        <v>35</v>
      </c>
      <c r="D18" s="49" t="s">
        <v>36</v>
      </c>
      <c r="E18" s="35"/>
      <c r="F18" s="36"/>
      <c r="G18" s="6"/>
      <c r="H18" s="6"/>
      <c r="I18" s="1" t="str">
        <f>"Valor Construcciones"&amp;" "&amp;D12</f>
        <v>Valor Construcciones Q</v>
      </c>
      <c r="J18" s="1"/>
      <c r="K18" s="39">
        <v>800000.0</v>
      </c>
      <c r="L18" s="6"/>
      <c r="M18" s="6"/>
      <c r="N18" s="6"/>
      <c r="O18" s="6"/>
      <c r="P18" s="6"/>
      <c r="Q18" s="2"/>
      <c r="R18" s="2"/>
      <c r="S18" s="2"/>
      <c r="T18" s="2"/>
      <c r="U18" s="2"/>
      <c r="V18" s="2"/>
      <c r="W18" s="2"/>
      <c r="X18" s="17"/>
      <c r="Y18" s="2"/>
      <c r="Z18" s="2"/>
      <c r="AA18" s="2"/>
      <c r="AB18" s="2"/>
      <c r="AC18" s="2"/>
    </row>
    <row r="19" ht="12.75" customHeight="1">
      <c r="A19" s="18" t="s">
        <v>37</v>
      </c>
      <c r="B19" s="22"/>
      <c r="C19" s="22"/>
      <c r="D19" s="50" t="s">
        <v>31</v>
      </c>
      <c r="E19" s="35"/>
      <c r="F19" s="36"/>
      <c r="G19" s="6"/>
      <c r="H19" s="6"/>
      <c r="I19" s="6"/>
      <c r="J19" s="6"/>
      <c r="K19" s="6"/>
      <c r="L19" s="6"/>
      <c r="M19" s="6"/>
      <c r="N19" s="6"/>
      <c r="O19" s="6"/>
      <c r="P19" s="6"/>
      <c r="Q19" s="2"/>
      <c r="R19" s="2"/>
      <c r="S19" s="2"/>
      <c r="T19" s="2"/>
      <c r="U19" s="2"/>
      <c r="V19" s="2"/>
      <c r="W19" s="2" t="s">
        <v>38</v>
      </c>
      <c r="X19" s="44">
        <v>5.0</v>
      </c>
      <c r="Y19" s="2"/>
      <c r="Z19" s="2"/>
      <c r="AA19" s="2"/>
      <c r="AB19" s="2"/>
      <c r="AC19" s="2"/>
    </row>
    <row r="20" ht="12.75" customHeight="1">
      <c r="A20" s="18" t="s">
        <v>39</v>
      </c>
      <c r="B20" s="22"/>
      <c r="C20" s="22"/>
      <c r="D20" s="50" t="s">
        <v>40</v>
      </c>
      <c r="E20" s="35"/>
      <c r="F20" s="36"/>
      <c r="G20" s="51"/>
      <c r="H20" s="6"/>
      <c r="I20" s="6"/>
      <c r="J20" s="6"/>
      <c r="K20" s="6"/>
      <c r="L20" s="6"/>
      <c r="M20" s="6"/>
      <c r="N20" s="6"/>
      <c r="O20" s="6"/>
      <c r="P20" s="6"/>
      <c r="Q20" s="2"/>
      <c r="R20" s="2"/>
      <c r="S20" s="2"/>
      <c r="T20" s="2"/>
      <c r="U20" s="2" t="s">
        <v>0</v>
      </c>
      <c r="V20" s="2"/>
      <c r="W20" s="2"/>
      <c r="X20" s="2"/>
      <c r="Y20" s="2"/>
      <c r="Z20" s="2"/>
      <c r="AA20" s="2"/>
      <c r="AB20" s="2"/>
      <c r="AC20" s="2"/>
    </row>
    <row r="21" ht="12.75" customHeight="1">
      <c r="A21" s="18" t="s">
        <v>41</v>
      </c>
      <c r="D21" s="50" t="s">
        <v>31</v>
      </c>
      <c r="E21" s="35"/>
      <c r="F21" s="36"/>
      <c r="G21" s="6"/>
      <c r="H21" s="6"/>
      <c r="I21" s="6"/>
      <c r="J21" s="6"/>
      <c r="K21" s="6"/>
      <c r="L21" s="6"/>
      <c r="M21" s="6"/>
      <c r="N21" s="6"/>
      <c r="O21" s="6"/>
      <c r="P21" s="6"/>
      <c r="Q21" s="2"/>
      <c r="R21" s="2"/>
      <c r="S21" s="2"/>
      <c r="T21" s="2"/>
      <c r="U21" s="2" t="s">
        <v>0</v>
      </c>
      <c r="V21" s="2"/>
      <c r="W21" s="11" t="s">
        <v>42</v>
      </c>
      <c r="X21" s="2"/>
      <c r="Y21" s="2"/>
      <c r="Z21" s="2"/>
      <c r="AA21" s="2"/>
      <c r="AB21" s="2"/>
      <c r="AC21" s="2"/>
    </row>
    <row r="22" ht="12.75" customHeight="1">
      <c r="A22" s="18" t="s">
        <v>43</v>
      </c>
      <c r="D22" s="52">
        <v>8.0</v>
      </c>
      <c r="E22" s="35"/>
      <c r="F22" s="36"/>
      <c r="G22" s="6"/>
      <c r="H22" s="6"/>
      <c r="I22" s="6"/>
      <c r="J22" s="6"/>
      <c r="K22" s="6"/>
      <c r="L22" s="6"/>
      <c r="M22" s="6"/>
      <c r="N22" s="6"/>
      <c r="O22" s="6"/>
      <c r="P22" s="6"/>
      <c r="Q22" s="2"/>
      <c r="R22" s="2"/>
      <c r="S22" s="2"/>
      <c r="T22" s="2"/>
      <c r="U22" s="2" t="s">
        <v>0</v>
      </c>
      <c r="V22" s="2"/>
      <c r="W22" s="2" t="s">
        <v>31</v>
      </c>
      <c r="X22" s="2"/>
      <c r="Y22" s="2"/>
      <c r="Z22" s="2"/>
      <c r="AA22" s="2"/>
      <c r="AB22" s="2"/>
      <c r="AC22" s="2"/>
    </row>
    <row r="23" ht="12.75" customHeight="1">
      <c r="A23" s="18" t="s">
        <v>44</v>
      </c>
      <c r="D23" s="53">
        <v>0.085</v>
      </c>
      <c r="E23" s="35"/>
      <c r="F23" s="36"/>
      <c r="G23" s="6"/>
      <c r="H23" s="54"/>
      <c r="I23" s="6"/>
      <c r="J23" s="6"/>
      <c r="K23" s="6"/>
      <c r="L23" s="6"/>
      <c r="M23" s="6"/>
      <c r="N23" s="6"/>
      <c r="O23" s="6"/>
      <c r="P23" s="6"/>
      <c r="Q23" s="2"/>
      <c r="R23" s="2"/>
      <c r="S23" s="2"/>
      <c r="T23" s="2"/>
      <c r="U23" s="2" t="s">
        <v>0</v>
      </c>
      <c r="V23" s="2"/>
      <c r="W23" s="2" t="s">
        <v>34</v>
      </c>
      <c r="X23" s="2"/>
      <c r="Y23" s="2"/>
      <c r="Z23" s="2"/>
      <c r="AA23" s="2"/>
      <c r="AB23" s="2"/>
      <c r="AC23" s="2"/>
    </row>
    <row r="24" ht="12.75" hidden="1" customHeight="1">
      <c r="A24" s="55" t="s">
        <v>45</v>
      </c>
      <c r="B24" s="2"/>
      <c r="C24" s="2"/>
      <c r="D24" s="56">
        <f>IF(K17="",IF(MONTH(TODAY())+1&lt;=12,MONTH(TODAY())+1,1),K17)</f>
        <v>2</v>
      </c>
      <c r="E24" s="4"/>
      <c r="F24" s="20"/>
      <c r="G24" s="6"/>
      <c r="H24" s="6"/>
      <c r="I24" s="6"/>
      <c r="J24" s="6"/>
      <c r="K24" s="6"/>
      <c r="L24" s="6"/>
      <c r="M24" s="6"/>
      <c r="N24" s="6"/>
      <c r="O24" s="6"/>
      <c r="P24" s="6"/>
      <c r="Q24" s="2"/>
      <c r="R24" s="2"/>
      <c r="S24" s="2"/>
      <c r="T24" s="2"/>
      <c r="U24" s="2" t="s">
        <v>0</v>
      </c>
      <c r="V24" s="2"/>
      <c r="W24" s="2"/>
      <c r="X24" s="2"/>
      <c r="Y24" s="2"/>
      <c r="Z24" s="2"/>
      <c r="AA24" s="2"/>
      <c r="AB24" s="2"/>
      <c r="AC24" s="2"/>
    </row>
    <row r="25" ht="12.75" customHeight="1">
      <c r="A25" s="18" t="s">
        <v>46</v>
      </c>
      <c r="D25" s="57"/>
      <c r="E25" s="58"/>
      <c r="F25" s="36"/>
      <c r="G25" s="6"/>
      <c r="H25" s="6"/>
      <c r="I25" s="6"/>
      <c r="J25" s="6"/>
      <c r="K25" s="6"/>
      <c r="L25" s="6"/>
      <c r="M25" s="6"/>
      <c r="N25" s="6"/>
      <c r="O25" s="6"/>
      <c r="P25" s="6"/>
      <c r="Q25" s="2"/>
      <c r="R25" s="2"/>
      <c r="S25" s="2"/>
      <c r="T25" s="2"/>
      <c r="U25" s="2" t="s">
        <v>0</v>
      </c>
      <c r="V25" s="2"/>
      <c r="W25" s="2" t="s">
        <v>47</v>
      </c>
      <c r="X25" s="2"/>
      <c r="Y25" s="44" t="str">
        <f>IF(D12="Q",D13,D13*D22)*X28</f>
        <v>#VALUE!</v>
      </c>
      <c r="Z25" s="2"/>
      <c r="AA25" s="2"/>
      <c r="AB25" s="2"/>
      <c r="AC25" s="2"/>
    </row>
    <row r="26" ht="12.75" customHeight="1">
      <c r="A26" s="18" t="s">
        <v>48</v>
      </c>
      <c r="B26" s="22"/>
      <c r="C26" s="22"/>
      <c r="D26" s="59" t="s">
        <v>49</v>
      </c>
      <c r="E26" s="58"/>
      <c r="F26" s="36"/>
      <c r="G26" s="6"/>
      <c r="H26" s="60"/>
      <c r="I26" s="6"/>
      <c r="J26" s="6"/>
      <c r="K26" s="6"/>
      <c r="L26" s="6"/>
      <c r="M26" s="6"/>
      <c r="N26" s="61">
        <v>715000.0</v>
      </c>
      <c r="O26" s="6"/>
      <c r="P26" s="6"/>
      <c r="Q26" s="2"/>
      <c r="R26" s="2"/>
      <c r="S26" s="2"/>
      <c r="T26" s="2"/>
      <c r="U26" s="2"/>
      <c r="V26" s="2"/>
      <c r="W26" s="2"/>
      <c r="X26" s="2"/>
      <c r="Y26" s="44"/>
      <c r="Z26" s="2"/>
      <c r="AA26" s="2"/>
      <c r="AB26" s="2"/>
      <c r="AC26" s="2"/>
    </row>
    <row r="27" ht="14.25" customHeight="1">
      <c r="A27" s="18" t="s">
        <v>50</v>
      </c>
      <c r="B27" s="22"/>
      <c r="C27" s="22"/>
      <c r="D27" s="62"/>
      <c r="E27" s="63"/>
      <c r="F27" s="36"/>
      <c r="G27" s="6"/>
      <c r="H27" s="6"/>
      <c r="I27" s="6"/>
      <c r="J27" s="6"/>
      <c r="K27" s="6"/>
      <c r="L27" s="6"/>
      <c r="M27" s="6"/>
      <c r="N27" s="6">
        <f>N26*20/100</f>
        <v>143000</v>
      </c>
      <c r="O27" s="6"/>
      <c r="P27" s="6"/>
      <c r="Q27" s="2"/>
      <c r="R27" s="2"/>
      <c r="S27" s="2"/>
      <c r="T27" s="2"/>
      <c r="U27" s="2"/>
      <c r="V27" s="2"/>
      <c r="W27" s="2"/>
      <c r="X27" s="2"/>
      <c r="Y27" s="44"/>
      <c r="Z27" s="2"/>
      <c r="AA27" s="2"/>
      <c r="AB27" s="2"/>
      <c r="AC27" s="2"/>
    </row>
    <row r="28" ht="12.75" customHeight="1">
      <c r="A28" s="11" t="s">
        <v>51</v>
      </c>
      <c r="D28" s="64"/>
      <c r="F28" s="65"/>
      <c r="G28" s="66"/>
      <c r="H28" s="6"/>
      <c r="I28" s="6"/>
      <c r="J28" s="6"/>
      <c r="K28" s="6"/>
      <c r="L28" s="6"/>
      <c r="M28" s="6"/>
      <c r="N28" s="6">
        <f>N26-N27</f>
        <v>572000</v>
      </c>
      <c r="O28" s="6"/>
      <c r="P28" s="6"/>
      <c r="Q28" s="2"/>
      <c r="R28" s="2"/>
      <c r="S28" s="2"/>
      <c r="T28" s="2"/>
      <c r="U28" s="2" t="s">
        <v>0</v>
      </c>
      <c r="V28" s="2"/>
      <c r="W28" s="2" t="s">
        <v>52</v>
      </c>
      <c r="X28" s="17">
        <v>0.7</v>
      </c>
      <c r="Y28" s="2"/>
      <c r="Z28" s="2"/>
      <c r="AA28" s="2"/>
      <c r="AB28" s="2"/>
      <c r="AC28" s="2"/>
    </row>
    <row r="29" ht="12.75" customHeight="1">
      <c r="A29" s="67" t="s">
        <v>53</v>
      </c>
      <c r="B29" s="68"/>
      <c r="C29" s="68"/>
      <c r="D29" s="69" t="s">
        <v>54</v>
      </c>
      <c r="E29" s="68" t="s">
        <v>26</v>
      </c>
      <c r="F29" s="70">
        <v>0.0095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2"/>
      <c r="R29" s="2"/>
      <c r="S29" s="2"/>
      <c r="T29" s="2"/>
      <c r="U29" s="2" t="s">
        <v>0</v>
      </c>
      <c r="V29" s="2"/>
      <c r="W29" s="2" t="s">
        <v>55</v>
      </c>
      <c r="X29" s="17">
        <v>0.004</v>
      </c>
      <c r="Y29" s="44" t="str">
        <f>+Y25*X29</f>
        <v>#VALUE!</v>
      </c>
      <c r="Z29" s="2"/>
      <c r="AA29" s="2"/>
      <c r="AB29" s="2"/>
      <c r="AC29" s="2"/>
    </row>
    <row r="30" ht="12.75" customHeight="1">
      <c r="G30" s="6"/>
      <c r="H30" s="6"/>
      <c r="I30" s="6"/>
      <c r="J30" s="6"/>
      <c r="K30" s="6"/>
      <c r="L30" s="6"/>
      <c r="M30" s="6"/>
      <c r="N30" s="6"/>
      <c r="O30" s="6"/>
      <c r="P30" s="6"/>
      <c r="Q30" s="2"/>
      <c r="R30" s="2"/>
      <c r="S30" s="2"/>
      <c r="T30" s="2"/>
      <c r="U30" s="2" t="s">
        <v>0</v>
      </c>
      <c r="V30" s="2"/>
      <c r="W30" s="2" t="s">
        <v>56</v>
      </c>
      <c r="X30" s="17">
        <v>0.05</v>
      </c>
      <c r="Y30" s="44" t="str">
        <f>+Y29*X30</f>
        <v>#VALUE!</v>
      </c>
      <c r="Z30" s="2"/>
      <c r="AA30" s="2"/>
      <c r="AB30" s="2"/>
      <c r="AC30" s="2"/>
    </row>
    <row r="31" ht="12.75" customHeight="1">
      <c r="G31" s="6"/>
      <c r="H31" s="6"/>
      <c r="I31" s="6"/>
      <c r="J31" s="6"/>
      <c r="K31" s="6"/>
      <c r="L31" s="6"/>
      <c r="M31" s="6"/>
      <c r="N31" s="6"/>
      <c r="O31" s="6"/>
      <c r="P31" s="6"/>
      <c r="Q31" s="2"/>
      <c r="R31" s="2"/>
      <c r="S31" s="2"/>
      <c r="T31" s="2"/>
      <c r="U31" s="2" t="s">
        <v>0</v>
      </c>
      <c r="V31" s="2"/>
      <c r="W31" s="2" t="s">
        <v>57</v>
      </c>
      <c r="X31" s="17">
        <v>0.02</v>
      </c>
      <c r="Y31" s="44" t="str">
        <f>+Y29*X31</f>
        <v>#VALUE!</v>
      </c>
      <c r="Z31" s="2"/>
      <c r="AA31" s="2"/>
      <c r="AB31" s="2"/>
      <c r="AC31" s="2"/>
    </row>
    <row r="32" ht="12.75" customHeight="1">
      <c r="A32" s="11" t="s">
        <v>58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2"/>
      <c r="R32" s="2"/>
      <c r="S32" s="2"/>
      <c r="T32" s="2"/>
      <c r="U32" s="2" t="s">
        <v>0</v>
      </c>
      <c r="V32" s="2"/>
      <c r="W32" s="2" t="s">
        <v>59</v>
      </c>
      <c r="X32" s="17" t="str">
        <f>IF(X44="Anual",X41,X42)</f>
        <v>#VALUE!</v>
      </c>
      <c r="Y32" s="44" t="str">
        <f>+Y29*X32</f>
        <v>#VALUE!</v>
      </c>
      <c r="Z32" s="2"/>
      <c r="AA32" s="2"/>
      <c r="AB32" s="2"/>
      <c r="AC32" s="2"/>
    </row>
    <row r="33" ht="12.75" customHeight="1">
      <c r="A33" s="71" t="str">
        <f>IF(D12="Q","QUETZALES","DOLARES")</f>
        <v>QUETZALES</v>
      </c>
      <c r="G33" s="2"/>
      <c r="H33" s="2"/>
      <c r="I33" s="2"/>
      <c r="J33" s="2"/>
      <c r="K33" s="2"/>
      <c r="L33" s="2"/>
      <c r="M33" s="2"/>
      <c r="N33" s="2"/>
      <c r="Q33" s="2"/>
      <c r="R33" s="2"/>
      <c r="S33" s="2"/>
      <c r="T33" s="2"/>
      <c r="U33" s="2" t="s">
        <v>0</v>
      </c>
      <c r="V33" s="2"/>
      <c r="W33" s="2" t="s">
        <v>60</v>
      </c>
      <c r="X33" s="17">
        <v>0.12</v>
      </c>
      <c r="Y33" s="44" t="str">
        <f>(+Y29+Y30+Y32)*X33</f>
        <v>#VALUE!</v>
      </c>
      <c r="Z33" s="2"/>
      <c r="AA33" s="2"/>
      <c r="AB33" s="2"/>
      <c r="AC33" s="2"/>
    </row>
    <row r="34" ht="12.75" customHeight="1">
      <c r="Q34" s="2"/>
      <c r="R34" s="2"/>
      <c r="S34" s="2"/>
      <c r="T34" s="2"/>
      <c r="U34" s="2" t="s">
        <v>0</v>
      </c>
      <c r="V34" s="2"/>
      <c r="W34" s="2" t="s">
        <v>61</v>
      </c>
      <c r="X34" s="2"/>
      <c r="Y34" s="44" t="str">
        <f>SUM(Y29:Y33)</f>
        <v>#VALUE!</v>
      </c>
      <c r="Z34" s="72" t="str">
        <f>+Y34/12</f>
        <v>#VALUE!</v>
      </c>
      <c r="AA34" s="2"/>
      <c r="AB34" s="2"/>
      <c r="AC34" s="2"/>
    </row>
    <row r="35" ht="12.75" customHeight="1">
      <c r="Q35" s="2"/>
      <c r="R35" s="2"/>
      <c r="S35" s="2"/>
      <c r="T35" s="2"/>
      <c r="U35" s="2" t="s">
        <v>0</v>
      </c>
      <c r="V35" s="2"/>
      <c r="W35" s="2" t="s">
        <v>62</v>
      </c>
      <c r="X35" s="2"/>
      <c r="Y35" s="44" t="str">
        <f>IF(D12="Q",ROUND(+Y34,2),ROUND(+Y34/D22,2))</f>
        <v>#VALUE!</v>
      </c>
      <c r="Z35" s="72" t="str">
        <f>ROUND(+Y35/12,2)</f>
        <v>#VALUE!</v>
      </c>
      <c r="AA35" s="72"/>
      <c r="AB35" s="2"/>
      <c r="AC35" s="2"/>
    </row>
    <row r="36" ht="12.75" customHeight="1">
      <c r="Q36" s="2"/>
      <c r="R36" s="2"/>
      <c r="S36" s="2"/>
      <c r="T36" s="2"/>
      <c r="U36" s="2" t="s">
        <v>0</v>
      </c>
      <c r="V36" s="2"/>
      <c r="W36" s="2"/>
      <c r="X36" s="2"/>
      <c r="Y36" s="2"/>
      <c r="Z36" s="2"/>
      <c r="AA36" s="2"/>
      <c r="AB36" s="2"/>
      <c r="AC36" s="2"/>
    </row>
    <row r="37" ht="12.75" customHeight="1">
      <c r="A37" s="11" t="s">
        <v>63</v>
      </c>
      <c r="Q37" s="2"/>
      <c r="R37" s="2"/>
      <c r="S37" s="2"/>
      <c r="T37" s="2"/>
      <c r="U37" s="2" t="s">
        <v>0</v>
      </c>
      <c r="V37" s="2"/>
      <c r="W37" s="2"/>
      <c r="X37" s="2"/>
      <c r="Y37" s="73" t="s">
        <v>64</v>
      </c>
      <c r="Z37" s="73" t="s">
        <v>40</v>
      </c>
      <c r="AA37" s="2"/>
      <c r="AB37" s="2"/>
      <c r="AC37" s="2"/>
    </row>
    <row r="38" ht="12.75" customHeight="1">
      <c r="A38" s="74" t="s">
        <v>65</v>
      </c>
      <c r="B38" s="22"/>
      <c r="C38" s="74" t="str">
        <f>IF(D6="","",D6)</f>
        <v/>
      </c>
      <c r="Q38" s="2"/>
      <c r="R38" s="2"/>
      <c r="S38" s="2"/>
      <c r="T38" s="2"/>
      <c r="U38" s="2" t="s">
        <v>0</v>
      </c>
      <c r="V38" s="2"/>
      <c r="W38" s="2" t="s">
        <v>66</v>
      </c>
      <c r="X38" s="2"/>
      <c r="Y38" s="44">
        <v>600.0</v>
      </c>
      <c r="Z38" s="44">
        <f>+Y38/12</f>
        <v>50</v>
      </c>
      <c r="AA38" s="2"/>
      <c r="AB38" s="2"/>
      <c r="AC38" s="2"/>
    </row>
    <row r="39" ht="12.75" customHeight="1">
      <c r="A39" s="74" t="s">
        <v>11</v>
      </c>
      <c r="C39" s="74" t="str">
        <f t="shared" ref="C39:C41" si="1">IF(D8="","",D8)</f>
        <v/>
      </c>
      <c r="Q39" s="2"/>
      <c r="R39" s="2"/>
      <c r="S39" s="2"/>
      <c r="T39" s="2"/>
      <c r="U39" s="2" t="s">
        <v>0</v>
      </c>
      <c r="V39" s="2"/>
      <c r="W39" s="2" t="s">
        <v>67</v>
      </c>
      <c r="X39" s="2"/>
      <c r="Y39" s="2"/>
      <c r="Z39" s="2"/>
      <c r="AA39" s="2"/>
      <c r="AB39" s="2"/>
      <c r="AC39" s="2"/>
    </row>
    <row r="40" ht="12.75" customHeight="1">
      <c r="A40" s="74" t="s">
        <v>68</v>
      </c>
      <c r="C40" s="74" t="str">
        <f t="shared" si="1"/>
        <v/>
      </c>
      <c r="Q40" s="2"/>
      <c r="R40" s="2"/>
      <c r="S40" s="2"/>
      <c r="T40" s="2"/>
      <c r="U40" s="2" t="s">
        <v>0</v>
      </c>
      <c r="V40" s="2"/>
      <c r="W40" s="2"/>
      <c r="X40" s="2"/>
      <c r="Y40" s="2"/>
      <c r="Z40" s="2"/>
      <c r="AA40" s="2"/>
      <c r="AB40" s="2"/>
      <c r="AC40" s="2"/>
    </row>
    <row r="41" ht="12.75" customHeight="1">
      <c r="A41" s="74" t="s">
        <v>69</v>
      </c>
      <c r="B41" s="22"/>
      <c r="C41" s="74" t="str">
        <f t="shared" si="1"/>
        <v/>
      </c>
      <c r="Q41" s="2"/>
      <c r="R41" s="2"/>
      <c r="S41" s="2"/>
      <c r="T41" s="2"/>
      <c r="U41" s="2" t="s">
        <v>0</v>
      </c>
      <c r="V41" s="2"/>
      <c r="W41" s="2" t="s">
        <v>64</v>
      </c>
      <c r="X41" s="17">
        <v>0.0</v>
      </c>
      <c r="Y41" s="2"/>
      <c r="Z41" s="2"/>
      <c r="AA41" s="2"/>
      <c r="AB41" s="2"/>
      <c r="AC41" s="2"/>
    </row>
    <row r="42" ht="12.75" customHeight="1">
      <c r="Q42" s="2"/>
      <c r="R42" s="2"/>
      <c r="S42" s="2"/>
      <c r="T42" s="2"/>
      <c r="U42" s="2" t="s">
        <v>0</v>
      </c>
      <c r="V42" s="2"/>
      <c r="W42" s="2" t="s">
        <v>40</v>
      </c>
      <c r="X42" s="17">
        <v>0.1377</v>
      </c>
      <c r="Y42" s="2"/>
      <c r="Z42" s="2"/>
      <c r="AA42" s="2"/>
      <c r="AB42" s="2"/>
      <c r="AC42" s="2"/>
    </row>
    <row r="43" ht="12.75" customHeight="1">
      <c r="Q43" s="2"/>
      <c r="R43" s="2"/>
      <c r="S43" s="2"/>
      <c r="T43" s="2"/>
      <c r="U43" s="2" t="s">
        <v>0</v>
      </c>
      <c r="V43" s="2"/>
      <c r="W43" s="2"/>
      <c r="X43" s="2"/>
      <c r="Y43" s="2"/>
      <c r="Z43" s="2"/>
      <c r="AA43" s="2"/>
      <c r="AB43" s="2"/>
      <c r="AC43" s="2"/>
    </row>
    <row r="44" ht="12.75" customHeight="1">
      <c r="A44" s="11" t="s">
        <v>70</v>
      </c>
      <c r="Q44" s="2"/>
      <c r="R44" s="2"/>
      <c r="S44" s="2"/>
      <c r="T44" s="2"/>
      <c r="U44" s="2" t="s">
        <v>0</v>
      </c>
      <c r="V44" s="2"/>
      <c r="W44" s="2" t="s">
        <v>71</v>
      </c>
      <c r="X44" s="75" t="str">
        <f>IF(Y29&gt;=Y38+0.01,D20,"Anual")</f>
        <v>#VALUE!</v>
      </c>
      <c r="Y44" s="2"/>
      <c r="Z44" s="2"/>
      <c r="AA44" s="2"/>
      <c r="AB44" s="2"/>
      <c r="AC44" s="2"/>
    </row>
    <row r="45" ht="12.75" customHeight="1">
      <c r="A45" s="76" t="s">
        <v>72</v>
      </c>
      <c r="C45" s="76">
        <f>D17</f>
        <v>120</v>
      </c>
      <c r="F45" s="76" t="s">
        <v>73</v>
      </c>
      <c r="H45" s="76" t="str">
        <f>IF(D11="fiduciario","No aplica",D19)</f>
        <v>Si</v>
      </c>
      <c r="Q45" s="2"/>
      <c r="R45" s="2"/>
      <c r="S45" s="2"/>
      <c r="T45" s="2"/>
      <c r="U45" s="2" t="s">
        <v>0</v>
      </c>
      <c r="V45" s="2"/>
      <c r="W45" s="2" t="s">
        <v>74</v>
      </c>
      <c r="X45" s="2" t="str">
        <f>IF(D19="No",0,IF(X44="Anual",Y35,Z35))</f>
        <v>#VALUE!</v>
      </c>
      <c r="Y45" s="2"/>
      <c r="Z45" s="2"/>
      <c r="AA45" s="2"/>
      <c r="AB45" s="2"/>
      <c r="AC45" s="2"/>
    </row>
    <row r="46" ht="12.75" customHeight="1">
      <c r="A46" s="76" t="s">
        <v>75</v>
      </c>
      <c r="C46" s="17">
        <f>+D23</f>
        <v>0.085</v>
      </c>
      <c r="F46" s="76" t="s">
        <v>76</v>
      </c>
      <c r="H46" s="74" t="str">
        <f>IF(D11="fiduciario","No aplica",D20)</f>
        <v>Mensual</v>
      </c>
      <c r="Q46" s="2"/>
      <c r="R46" s="2"/>
      <c r="S46" s="2"/>
      <c r="T46" s="2"/>
      <c r="U46" s="2" t="s">
        <v>0</v>
      </c>
      <c r="V46" s="2"/>
      <c r="W46" s="2"/>
      <c r="X46" s="2"/>
      <c r="Y46" s="2"/>
      <c r="Z46" s="2"/>
      <c r="AA46" s="2"/>
      <c r="AB46" s="2"/>
      <c r="AC46" s="2"/>
    </row>
    <row r="47" ht="12.75" customHeight="1">
      <c r="A47" s="76" t="s">
        <v>77</v>
      </c>
      <c r="C47" s="75" t="str">
        <f>+D12</f>
        <v>Q</v>
      </c>
      <c r="F47" s="76" t="s">
        <v>78</v>
      </c>
      <c r="H47" s="76" t="str">
        <f>+D21</f>
        <v>Si</v>
      </c>
      <c r="Q47" s="2"/>
      <c r="R47" s="2"/>
      <c r="S47" s="2"/>
      <c r="T47" s="2"/>
      <c r="U47" s="2" t="s">
        <v>0</v>
      </c>
      <c r="V47" s="2"/>
      <c r="W47" s="2"/>
      <c r="X47" s="2"/>
      <c r="Y47" s="2"/>
      <c r="Z47" s="2"/>
      <c r="AA47" s="2"/>
      <c r="AB47" s="2"/>
      <c r="AC47" s="2"/>
    </row>
    <row r="48" ht="12.75" customHeight="1">
      <c r="A48" s="76" t="s">
        <v>79</v>
      </c>
      <c r="C48" s="76" t="str">
        <f>+D16</f>
        <v>Cuota Nivelada</v>
      </c>
      <c r="F48" s="1" t="s">
        <v>80</v>
      </c>
      <c r="G48" s="1"/>
      <c r="H48" s="24" t="str">
        <f>+K9</f>
        <v>#VALUE!</v>
      </c>
      <c r="Q48" s="2"/>
      <c r="R48" s="2"/>
      <c r="S48" s="2"/>
      <c r="T48" s="2"/>
      <c r="U48" s="2" t="s">
        <v>0</v>
      </c>
      <c r="V48" s="2"/>
      <c r="W48" s="11" t="s">
        <v>81</v>
      </c>
      <c r="X48" s="2"/>
      <c r="Y48" s="2"/>
      <c r="Z48" s="2"/>
      <c r="AA48" s="2"/>
      <c r="AB48" s="2"/>
      <c r="AC48" s="2"/>
    </row>
    <row r="49" ht="12.75" customHeight="1">
      <c r="A49" s="76" t="str">
        <f>IF(D25&gt;0,"Abonos Extraordinarios:","")</f>
        <v/>
      </c>
      <c r="C49" s="77" t="str">
        <f>+IF(D25&gt;0,D25,"")</f>
        <v/>
      </c>
      <c r="E49" s="1"/>
      <c r="F49" s="1" t="str">
        <f>IF(D11="Hipotecario","Gastos Avalúo:","")</f>
        <v>Gastos Avalúo:</v>
      </c>
      <c r="G49" s="1"/>
      <c r="H49" s="24" t="str">
        <f>IF(D11="Hipotecario",X55,"")</f>
        <v>#VALUE!</v>
      </c>
      <c r="I49" s="1"/>
      <c r="J49" s="1"/>
      <c r="K49" s="1"/>
      <c r="L49" s="1"/>
      <c r="Q49" s="2"/>
      <c r="R49" s="2"/>
      <c r="S49" s="2"/>
      <c r="T49" s="2"/>
      <c r="U49" s="2" t="s">
        <v>0</v>
      </c>
      <c r="V49" s="2"/>
      <c r="W49" s="2"/>
      <c r="X49" s="2"/>
      <c r="Y49" s="2"/>
      <c r="Z49" s="2"/>
      <c r="AA49" s="2"/>
      <c r="AB49" s="2"/>
      <c r="AC49" s="2"/>
    </row>
    <row r="50" ht="12.75" customHeight="1">
      <c r="E50" s="1"/>
      <c r="F50" s="1"/>
      <c r="G50" s="1"/>
      <c r="H50" s="1"/>
      <c r="I50" s="1"/>
      <c r="J50" s="1"/>
      <c r="K50" s="1"/>
      <c r="L50" s="1"/>
      <c r="Q50" s="2"/>
      <c r="R50" s="2"/>
      <c r="S50" s="2"/>
      <c r="T50" s="2"/>
      <c r="U50" s="2" t="s">
        <v>0</v>
      </c>
      <c r="V50" s="2"/>
      <c r="W50" s="2" t="s">
        <v>82</v>
      </c>
      <c r="X50" s="44" t="str">
        <f>IF(D12="Q",D13,D13*D22)</f>
        <v>1600000.00</v>
      </c>
      <c r="Y50" s="2"/>
      <c r="Z50" s="2"/>
      <c r="AA50" s="2"/>
      <c r="AB50" s="2"/>
      <c r="AC50" s="2"/>
    </row>
    <row r="51" ht="12.75" customHeight="1">
      <c r="E51" s="1"/>
      <c r="F51" s="1"/>
      <c r="G51" s="1"/>
      <c r="H51" s="1"/>
      <c r="I51" s="1"/>
      <c r="J51" s="1"/>
      <c r="K51" s="1"/>
      <c r="L51" s="1"/>
      <c r="Q51" s="2"/>
      <c r="R51" s="2"/>
      <c r="S51" s="2"/>
      <c r="T51" s="2"/>
      <c r="U51" s="2" t="s">
        <v>0</v>
      </c>
      <c r="V51" s="2"/>
      <c r="W51" s="2"/>
      <c r="X51" s="2"/>
      <c r="Y51" s="2"/>
      <c r="Z51" s="2"/>
      <c r="AA51" s="2"/>
      <c r="AB51" s="2"/>
      <c r="AC51" s="2"/>
    </row>
    <row r="52" ht="12.75" customHeight="1">
      <c r="A52" s="11" t="s">
        <v>83</v>
      </c>
      <c r="E52" s="1"/>
      <c r="F52" s="10" t="s">
        <v>84</v>
      </c>
      <c r="G52" s="1"/>
      <c r="H52" s="1"/>
      <c r="I52" s="1"/>
      <c r="J52" s="1"/>
      <c r="K52" s="1"/>
      <c r="L52" s="1"/>
      <c r="Q52" s="2"/>
      <c r="R52" s="2"/>
      <c r="S52" s="2"/>
      <c r="T52" s="2"/>
      <c r="U52" s="2" t="s">
        <v>0</v>
      </c>
      <c r="V52" s="2"/>
      <c r="W52" s="2" t="s">
        <v>85</v>
      </c>
      <c r="X52" s="44">
        <v>1200.0</v>
      </c>
      <c r="Y52" s="2"/>
      <c r="Z52" s="2"/>
      <c r="AA52" s="2"/>
      <c r="AB52" s="2"/>
      <c r="AC52" s="2"/>
    </row>
    <row r="53" ht="12.75" customHeight="1">
      <c r="E53" s="1"/>
      <c r="F53" s="1" t="s">
        <v>86</v>
      </c>
      <c r="G53" s="1"/>
      <c r="H53" s="24" t="str">
        <f>+H48</f>
        <v>#VALUE!</v>
      </c>
      <c r="I53" s="1"/>
      <c r="J53" s="1"/>
      <c r="K53" s="1"/>
      <c r="L53" s="1"/>
      <c r="Q53" s="2"/>
      <c r="R53" s="2"/>
      <c r="S53" s="2"/>
      <c r="T53" s="2"/>
      <c r="U53" s="2" t="s">
        <v>0</v>
      </c>
      <c r="V53" s="2"/>
      <c r="W53" s="2" t="s">
        <v>87</v>
      </c>
      <c r="X53" s="44" t="str">
        <f>IF(X50&gt;1000000,(X50-1000000)*0.25%,0)</f>
        <v>#VALUE!</v>
      </c>
      <c r="Y53" s="2"/>
      <c r="Z53" s="2"/>
      <c r="AA53" s="2"/>
      <c r="AB53" s="2"/>
      <c r="AC53" s="2"/>
    </row>
    <row r="54" ht="12.75" customHeight="1">
      <c r="A54" s="76" t="s">
        <v>88</v>
      </c>
      <c r="C54" s="44" t="str">
        <f>D13</f>
        <v>1600000.00</v>
      </c>
      <c r="E54" s="1"/>
      <c r="F54" s="1"/>
      <c r="G54" s="1"/>
      <c r="H54" s="24" t="str">
        <f>IF(D11="Hipotecario",H49,H63)</f>
        <v>#VALUE!</v>
      </c>
      <c r="I54" s="1"/>
      <c r="J54" s="1"/>
      <c r="K54" s="1"/>
      <c r="L54" s="1"/>
      <c r="Q54" s="2"/>
      <c r="R54" s="2"/>
      <c r="S54" s="2"/>
      <c r="T54" s="2"/>
      <c r="U54" s="2" t="s">
        <v>0</v>
      </c>
      <c r="V54" s="2"/>
      <c r="W54" s="2" t="s">
        <v>89</v>
      </c>
      <c r="X54" s="44" t="str">
        <f>SUM(X52:X53)</f>
        <v>#VALUE!</v>
      </c>
      <c r="Y54" s="2"/>
      <c r="Z54" s="2"/>
      <c r="AA54" s="2"/>
      <c r="AB54" s="2"/>
      <c r="AC54" s="2"/>
    </row>
    <row r="55" ht="12.75" customHeight="1">
      <c r="A55" s="76" t="s">
        <v>90</v>
      </c>
      <c r="C55" s="78" t="str">
        <f>+F15</f>
        <v>320000.00</v>
      </c>
      <c r="E55" s="1"/>
      <c r="F55" s="1" t="str">
        <f>IF(D11="Hipotecario","Seguro:","")</f>
        <v>Seguro:</v>
      </c>
      <c r="G55" s="1"/>
      <c r="H55" s="24">
        <f>IF(D11="Hipotecario",H63,"")</f>
        <v>246</v>
      </c>
      <c r="I55" s="1"/>
      <c r="J55" s="1"/>
      <c r="K55" s="1"/>
      <c r="L55" s="1"/>
      <c r="Q55" s="2"/>
      <c r="R55" s="2"/>
      <c r="S55" s="2"/>
      <c r="T55" s="2"/>
      <c r="U55" s="2" t="s">
        <v>0</v>
      </c>
      <c r="V55" s="2"/>
      <c r="W55" s="2" t="s">
        <v>91</v>
      </c>
      <c r="X55" s="44" t="str">
        <f>IF(D12="Q",X54,X54/D22)</f>
        <v>#VALUE!</v>
      </c>
      <c r="Y55" s="2"/>
      <c r="Z55" s="2"/>
      <c r="AA55" s="2"/>
      <c r="AB55" s="2"/>
      <c r="AC55" s="2"/>
    </row>
    <row r="56" ht="12.75" customHeight="1">
      <c r="A56" s="11" t="s">
        <v>92</v>
      </c>
      <c r="C56" s="79" t="str">
        <f>+C54-C55</f>
        <v>#VALUE!</v>
      </c>
      <c r="D56" s="44"/>
      <c r="E56" s="1"/>
      <c r="F56" s="1" t="s">
        <v>93</v>
      </c>
      <c r="G56" s="1"/>
      <c r="H56" s="24" t="str">
        <f>SUM(H53:H55)</f>
        <v>#VALUE!</v>
      </c>
      <c r="I56" s="1"/>
      <c r="J56" s="1"/>
      <c r="K56" s="1"/>
      <c r="L56" s="1"/>
      <c r="Q56" s="2"/>
      <c r="R56" s="2"/>
      <c r="S56" s="2"/>
      <c r="T56" s="2"/>
      <c r="U56" s="2" t="s">
        <v>0</v>
      </c>
      <c r="V56" s="2"/>
      <c r="W56" s="2"/>
      <c r="X56" s="2"/>
      <c r="Y56" s="2"/>
      <c r="Z56" s="2"/>
      <c r="AA56" s="2"/>
      <c r="AB56" s="2"/>
      <c r="AC56" s="2"/>
    </row>
    <row r="57" ht="12.75" customHeight="1">
      <c r="A57" s="2" t="str">
        <f>IF(X88=0,"","Comision 3 Meses Gracia 1.5%")</f>
        <v/>
      </c>
      <c r="B57" s="44"/>
      <c r="C57" s="77" t="str">
        <f>IF(X89=0,"",X89)</f>
        <v/>
      </c>
      <c r="E57" s="1"/>
      <c r="F57" s="1"/>
      <c r="G57" s="1"/>
      <c r="H57" s="1"/>
      <c r="I57" s="1"/>
      <c r="J57" s="1"/>
      <c r="K57" s="1"/>
      <c r="L57" s="1"/>
      <c r="Q57" s="2"/>
      <c r="R57" s="2"/>
      <c r="S57" s="2"/>
      <c r="T57" s="2"/>
      <c r="U57" s="2" t="s">
        <v>0</v>
      </c>
      <c r="V57" s="2"/>
      <c r="W57" s="11" t="s">
        <v>94</v>
      </c>
      <c r="X57" s="2"/>
      <c r="Y57" s="2"/>
      <c r="Z57" s="2"/>
      <c r="AA57" s="2"/>
      <c r="AB57" s="2"/>
      <c r="AC57" s="2"/>
    </row>
    <row r="58" ht="12.75" hidden="1" customHeight="1">
      <c r="A58" s="11" t="s">
        <v>95</v>
      </c>
      <c r="B58" s="2"/>
      <c r="C58" s="80" t="str">
        <f>(F63+I60)/D28</f>
        <v>#VALUE!</v>
      </c>
      <c r="D58" s="1"/>
      <c r="E58" s="1"/>
      <c r="F58" s="10" t="s">
        <v>96</v>
      </c>
      <c r="G58" s="1" t="s">
        <v>97</v>
      </c>
      <c r="H58" s="1"/>
      <c r="I58" s="1"/>
      <c r="J58" s="1"/>
      <c r="K58" s="1"/>
      <c r="L58" s="1"/>
      <c r="Q58" s="2"/>
      <c r="R58" s="2"/>
      <c r="S58" s="2"/>
      <c r="T58" s="2"/>
      <c r="U58" s="2" t="s">
        <v>0</v>
      </c>
      <c r="V58" s="2"/>
      <c r="W58" s="2"/>
      <c r="X58" s="2"/>
      <c r="Y58" s="2"/>
      <c r="Z58" s="2"/>
      <c r="AA58" s="2"/>
      <c r="AB58" s="2"/>
      <c r="AC58" s="2"/>
    </row>
    <row r="59" ht="12.75" customHeight="1">
      <c r="A59" s="77"/>
      <c r="B59" s="2"/>
      <c r="C59" s="81"/>
      <c r="D59" s="1"/>
      <c r="E59" s="1"/>
      <c r="F59" s="1"/>
      <c r="G59" s="1" t="s">
        <v>98</v>
      </c>
      <c r="H59" s="1"/>
      <c r="I59" s="1"/>
      <c r="J59" s="1"/>
      <c r="K59" s="1"/>
      <c r="L59" s="1"/>
      <c r="Q59" s="2"/>
      <c r="R59" s="2"/>
      <c r="S59" s="2"/>
      <c r="T59" s="2"/>
      <c r="U59" s="2" t="s">
        <v>0</v>
      </c>
      <c r="V59" s="2"/>
      <c r="W59" s="2" t="s">
        <v>99</v>
      </c>
      <c r="X59" s="44" t="str">
        <f>IF(D12="Q",D15,D15*D22)</f>
        <v>#VALUE!</v>
      </c>
      <c r="Y59" s="2"/>
      <c r="Z59" s="2"/>
      <c r="AA59" s="2"/>
      <c r="AB59" s="2"/>
      <c r="AC59" s="2"/>
    </row>
    <row r="60" ht="12.75" customHeight="1">
      <c r="A60" s="2"/>
      <c r="B60" s="2"/>
      <c r="C60" s="2"/>
      <c r="D60" s="1"/>
      <c r="E60" s="1"/>
      <c r="F60" s="2"/>
      <c r="G60" s="2"/>
      <c r="H60" s="2"/>
      <c r="I60" s="2"/>
      <c r="Q60" s="2"/>
      <c r="R60" s="2"/>
      <c r="S60" s="2"/>
      <c r="T60" s="2"/>
      <c r="U60" s="2"/>
      <c r="V60" s="2" t="s">
        <v>0</v>
      </c>
      <c r="W60" s="2" t="s">
        <v>100</v>
      </c>
      <c r="X60" s="44" t="str">
        <f>VLOOKUP(X59,W69:AC76,7)</f>
        <v>#VALUE!</v>
      </c>
      <c r="Y60" s="2"/>
      <c r="Z60" s="2"/>
      <c r="AA60" s="2"/>
      <c r="AB60" s="2"/>
      <c r="AC60" s="2"/>
    </row>
    <row r="61" ht="12.75" customHeight="1">
      <c r="A61" s="82"/>
      <c r="B61" s="82"/>
      <c r="C61" s="82" t="s">
        <v>101</v>
      </c>
      <c r="D61" s="82"/>
      <c r="E61" s="82"/>
      <c r="F61" s="82"/>
      <c r="G61" s="82" t="s">
        <v>102</v>
      </c>
      <c r="H61" s="82" t="s">
        <v>102</v>
      </c>
      <c r="I61" s="82"/>
      <c r="Q61" s="2"/>
      <c r="R61" s="2"/>
      <c r="S61" s="2"/>
      <c r="T61" s="2"/>
      <c r="U61" s="2"/>
      <c r="V61" s="2" t="s">
        <v>0</v>
      </c>
      <c r="W61" s="2" t="s">
        <v>103</v>
      </c>
      <c r="X61" s="44" t="str">
        <f>+X59*1.5/1000+500</f>
        <v>#VALUE!</v>
      </c>
      <c r="Y61" s="2"/>
      <c r="Z61" s="2"/>
      <c r="AA61" s="2"/>
      <c r="AB61" s="2"/>
      <c r="AC61" s="2"/>
    </row>
    <row r="62" ht="12.75" customHeight="1">
      <c r="A62" s="83" t="s">
        <v>104</v>
      </c>
      <c r="B62" s="83" t="s">
        <v>105</v>
      </c>
      <c r="C62" s="83" t="s">
        <v>106</v>
      </c>
      <c r="D62" s="83" t="s">
        <v>106</v>
      </c>
      <c r="E62" s="83" t="s">
        <v>107</v>
      </c>
      <c r="F62" s="83" t="s">
        <v>104</v>
      </c>
      <c r="G62" s="83" t="s">
        <v>108</v>
      </c>
      <c r="H62" s="83" t="s">
        <v>109</v>
      </c>
      <c r="I62" s="83" t="s">
        <v>110</v>
      </c>
      <c r="Q62" s="2"/>
      <c r="R62" s="2"/>
      <c r="S62" s="2"/>
      <c r="T62" s="2"/>
      <c r="U62" s="2"/>
      <c r="V62" s="2" t="s">
        <v>0</v>
      </c>
      <c r="W62" s="2" t="s">
        <v>111</v>
      </c>
      <c r="X62" s="44">
        <f>+IF(K7="Si",1250,0)</f>
        <v>0</v>
      </c>
      <c r="Y62" s="2"/>
      <c r="Z62" s="2"/>
      <c r="AA62" s="2"/>
      <c r="AB62" s="2"/>
      <c r="AC62" s="2"/>
    </row>
    <row r="63" ht="12.75" customHeight="1">
      <c r="A63" s="73">
        <v>1.0</v>
      </c>
      <c r="B63" s="74" t="str">
        <f>VLOOKUP(A63,'Plan Completo'!$A$42:$B$341,2,FALSE)</f>
        <v>#N/A</v>
      </c>
      <c r="C63" s="84" t="str">
        <f>'Plan Completo'!C42</f>
        <v>#VALUE!</v>
      </c>
      <c r="D63" s="84" t="str">
        <f>'Plan Completo'!D42</f>
        <v>#VALUE!</v>
      </c>
      <c r="E63" s="84" t="str">
        <f>'Plan Completo'!E42</f>
        <v>#VALUE!</v>
      </c>
      <c r="F63" s="84" t="str">
        <f>'Plan Completo'!F42</f>
        <v>#VALUE!</v>
      </c>
      <c r="G63" s="84">
        <v>175.0</v>
      </c>
      <c r="H63" s="85">
        <v>246.0</v>
      </c>
      <c r="I63" s="84" t="str">
        <f>+F63+G63+H63</f>
        <v>#VALUE!</v>
      </c>
      <c r="J63" s="86"/>
      <c r="K63" s="87"/>
      <c r="L63" s="87"/>
      <c r="Q63" s="2"/>
      <c r="R63" s="2"/>
      <c r="S63" s="2"/>
      <c r="T63" s="2"/>
      <c r="U63" s="2"/>
      <c r="V63" s="2" t="s">
        <v>0</v>
      </c>
      <c r="W63" s="2" t="s">
        <v>112</v>
      </c>
      <c r="X63" s="44">
        <f>+K8*250</f>
        <v>750</v>
      </c>
      <c r="Y63" s="2"/>
      <c r="Z63" s="2"/>
      <c r="AA63" s="2"/>
      <c r="AB63" s="2"/>
      <c r="AC63" s="2"/>
    </row>
    <row r="64" ht="12.75" customHeight="1">
      <c r="A64" s="73">
        <v>2.0</v>
      </c>
      <c r="B64" s="74" t="str">
        <f>VLOOKUP(A64,'Plan Completo'!$A$42:$B$341,2,FALSE)</f>
        <v>#N/A</v>
      </c>
      <c r="C64" s="84" t="str">
        <f>'Plan Completo'!C43</f>
        <v>#VALUE!</v>
      </c>
      <c r="D64" s="84" t="str">
        <f>'Plan Completo'!D43</f>
        <v>#VALUE!</v>
      </c>
      <c r="E64" s="84" t="str">
        <f>'Plan Completo'!E43</f>
        <v>#VALUE!</v>
      </c>
      <c r="F64" s="84" t="str">
        <f>'Plan Completo'!F43</f>
        <v>#VALUE!</v>
      </c>
      <c r="G64" s="84" t="str">
        <f>'Plan Completo'!G43</f>
        <v>#VALUE!</v>
      </c>
      <c r="H64" s="84" t="str">
        <f>'Plan Completo'!H43</f>
        <v>#VALUE!</v>
      </c>
      <c r="I64" s="84" t="str">
        <f>'Plan Completo'!I43</f>
        <v>#VALUE!</v>
      </c>
      <c r="J64" s="87"/>
      <c r="K64" s="87"/>
      <c r="L64" s="87"/>
      <c r="Q64" s="2"/>
      <c r="R64" s="2"/>
      <c r="S64" s="2"/>
      <c r="T64" s="2"/>
      <c r="U64" s="2"/>
      <c r="V64" s="2" t="s">
        <v>0</v>
      </c>
      <c r="W64" s="2" t="s">
        <v>110</v>
      </c>
      <c r="X64" s="44" t="str">
        <f>SUM(X60:X63)</f>
        <v>#VALUE!</v>
      </c>
      <c r="Y64" s="2"/>
      <c r="Z64" s="2"/>
      <c r="AA64" s="2"/>
      <c r="AB64" s="2"/>
      <c r="AC64" s="2"/>
    </row>
    <row r="65" ht="12.75" customHeight="1">
      <c r="A65" s="73">
        <v>3.0</v>
      </c>
      <c r="B65" s="74" t="str">
        <f>VLOOKUP(A65,'Plan Completo'!$A$42:$B$341,2,FALSE)</f>
        <v>#N/A</v>
      </c>
      <c r="C65" s="84" t="str">
        <f>'Plan Completo'!C44</f>
        <v>#VALUE!</v>
      </c>
      <c r="D65" s="84" t="str">
        <f>'Plan Completo'!D44</f>
        <v>#VALUE!</v>
      </c>
      <c r="E65" s="84" t="str">
        <f>'Plan Completo'!E44</f>
        <v>#VALUE!</v>
      </c>
      <c r="F65" s="84" t="str">
        <f>'Plan Completo'!F44</f>
        <v>#VALUE!</v>
      </c>
      <c r="G65" s="84" t="str">
        <f>'Plan Completo'!G44</f>
        <v>#VALUE!</v>
      </c>
      <c r="H65" s="84" t="str">
        <f>'Plan Completo'!H44</f>
        <v>#VALUE!</v>
      </c>
      <c r="I65" s="84" t="str">
        <f>'Plan Completo'!I44</f>
        <v>#VALUE!</v>
      </c>
      <c r="J65" s="86"/>
      <c r="K65" s="86"/>
      <c r="L65" s="87"/>
      <c r="Q65" s="2"/>
      <c r="R65" s="2"/>
      <c r="S65" s="2"/>
      <c r="T65" s="2"/>
      <c r="U65" s="2"/>
      <c r="V65" s="2" t="s">
        <v>0</v>
      </c>
      <c r="W65" s="11" t="s">
        <v>100</v>
      </c>
      <c r="X65" s="2"/>
      <c r="Y65" s="2"/>
      <c r="Z65" s="2"/>
      <c r="AA65" s="2"/>
      <c r="AB65" s="2"/>
      <c r="AC65" s="2"/>
    </row>
    <row r="66" ht="12.75" customHeight="1">
      <c r="A66" s="73">
        <v>4.0</v>
      </c>
      <c r="B66" s="74" t="str">
        <f>VLOOKUP(A66,'Plan Completo'!$A$42:$B$341,2,FALSE)</f>
        <v>#N/A</v>
      </c>
      <c r="C66" s="84" t="str">
        <f>'Plan Completo'!C45</f>
        <v>#VALUE!</v>
      </c>
      <c r="D66" s="84" t="str">
        <f>'Plan Completo'!D45</f>
        <v>#VALUE!</v>
      </c>
      <c r="E66" s="84" t="str">
        <f>'Plan Completo'!E45</f>
        <v>#VALUE!</v>
      </c>
      <c r="F66" s="84" t="str">
        <f>'Plan Completo'!F45</f>
        <v>#VALUE!</v>
      </c>
      <c r="G66" s="84" t="str">
        <f>'Plan Completo'!G45</f>
        <v>#VALUE!</v>
      </c>
      <c r="H66" s="84" t="str">
        <f>'Plan Completo'!H45</f>
        <v>#VALUE!</v>
      </c>
      <c r="I66" s="84" t="str">
        <f>'Plan Completo'!I45</f>
        <v>#VALUE!</v>
      </c>
      <c r="J66" s="86"/>
      <c r="K66" s="86"/>
      <c r="L66" s="87"/>
      <c r="Q66" s="2"/>
      <c r="R66" s="2"/>
      <c r="S66" s="2"/>
      <c r="T66" s="44"/>
      <c r="U66" s="44"/>
      <c r="V66" s="2" t="s">
        <v>0</v>
      </c>
      <c r="W66" s="88"/>
      <c r="X66" s="88"/>
      <c r="Y66" s="88"/>
      <c r="Z66" s="88"/>
      <c r="AA66" s="88"/>
      <c r="AB66" s="88"/>
      <c r="AC66" s="79"/>
    </row>
    <row r="67" ht="12.75" customHeight="1">
      <c r="A67" s="73">
        <v>5.0</v>
      </c>
      <c r="B67" s="74" t="str">
        <f>VLOOKUP(A67,'Plan Completo'!$A$42:$B$341,2,FALSE)</f>
        <v>#N/A</v>
      </c>
      <c r="C67" s="84" t="str">
        <f>'Plan Completo'!C46</f>
        <v>#VALUE!</v>
      </c>
      <c r="D67" s="84" t="str">
        <f>'Plan Completo'!D46</f>
        <v>#VALUE!</v>
      </c>
      <c r="E67" s="84" t="str">
        <f>'Plan Completo'!E46</f>
        <v>#VALUE!</v>
      </c>
      <c r="F67" s="84" t="str">
        <f>'Plan Completo'!F46</f>
        <v>#VALUE!</v>
      </c>
      <c r="G67" s="84" t="str">
        <f>'Plan Completo'!G46</f>
        <v>#VALUE!</v>
      </c>
      <c r="H67" s="84" t="str">
        <f>'Plan Completo'!H46</f>
        <v>#VALUE!</v>
      </c>
      <c r="I67" s="84" t="str">
        <f>'Plan Completo'!I46</f>
        <v>#VALUE!</v>
      </c>
      <c r="J67" s="89"/>
      <c r="Q67" s="2"/>
      <c r="R67" s="2"/>
      <c r="S67" s="2"/>
      <c r="T67" s="2"/>
      <c r="U67" s="2"/>
      <c r="V67" s="2" t="s">
        <v>0</v>
      </c>
      <c r="W67" s="88" t="s">
        <v>113</v>
      </c>
      <c r="X67" s="88" t="s">
        <v>114</v>
      </c>
      <c r="Y67" s="88" t="s">
        <v>115</v>
      </c>
      <c r="Z67" s="88" t="s">
        <v>116</v>
      </c>
      <c r="AA67" s="88" t="s">
        <v>117</v>
      </c>
      <c r="AB67" s="88" t="s">
        <v>118</v>
      </c>
      <c r="AC67" s="90" t="s">
        <v>119</v>
      </c>
    </row>
    <row r="68" ht="12.75" customHeight="1">
      <c r="A68" s="73">
        <v>6.0</v>
      </c>
      <c r="B68" s="74" t="str">
        <f>VLOOKUP(A68,'Plan Completo'!$A$42:$B$341,2,FALSE)</f>
        <v>#N/A</v>
      </c>
      <c r="C68" s="84" t="str">
        <f>'Plan Completo'!C47</f>
        <v>#VALUE!</v>
      </c>
      <c r="D68" s="84" t="str">
        <f>'Plan Completo'!D47</f>
        <v>#VALUE!</v>
      </c>
      <c r="E68" s="84" t="str">
        <f>'Plan Completo'!E47</f>
        <v>#VALUE!</v>
      </c>
      <c r="F68" s="84" t="str">
        <f>'Plan Completo'!F47</f>
        <v>#VALUE!</v>
      </c>
      <c r="G68" s="84" t="str">
        <f>'Plan Completo'!G47</f>
        <v>#VALUE!</v>
      </c>
      <c r="H68" s="84" t="str">
        <f>'Plan Completo'!H47</f>
        <v>#VALUE!</v>
      </c>
      <c r="I68" s="84" t="str">
        <f>'Plan Completo'!I47</f>
        <v>#VALUE!</v>
      </c>
      <c r="J68" s="89"/>
      <c r="Q68" s="2"/>
      <c r="R68" s="2"/>
      <c r="S68" s="2"/>
      <c r="T68" s="2"/>
      <c r="U68" s="2"/>
      <c r="V68" s="2"/>
      <c r="W68" s="88"/>
      <c r="X68" s="88"/>
      <c r="Y68" s="88"/>
      <c r="Z68" s="88"/>
      <c r="AA68" s="88"/>
      <c r="AB68" s="88"/>
      <c r="AC68" s="90"/>
    </row>
    <row r="69" ht="12.75" customHeight="1">
      <c r="A69" s="73"/>
      <c r="B69" s="74"/>
      <c r="C69" s="84"/>
      <c r="D69" s="44"/>
      <c r="E69" s="44"/>
      <c r="F69" s="44"/>
      <c r="G69" s="44"/>
      <c r="H69" s="44"/>
      <c r="I69" s="44"/>
      <c r="J69" s="81"/>
      <c r="Q69" s="2"/>
      <c r="R69" s="2"/>
      <c r="S69" s="2"/>
      <c r="T69" s="2"/>
      <c r="U69" s="2"/>
      <c r="V69" s="2" t="s">
        <v>0</v>
      </c>
      <c r="W69" s="44">
        <v>0.0</v>
      </c>
      <c r="X69" s="44">
        <v>99999.99</v>
      </c>
      <c r="Y69" s="44">
        <v>500.0</v>
      </c>
      <c r="Z69" s="44">
        <v>300.0</v>
      </c>
      <c r="AA69" s="44">
        <v>96.0</v>
      </c>
      <c r="AB69" s="44">
        <v>40.0</v>
      </c>
      <c r="AC69" s="44">
        <f t="shared" ref="AC69:AC76" si="2">+Y69+Z69+AA69+AB69</f>
        <v>936</v>
      </c>
    </row>
    <row r="70" ht="12.75" customHeight="1">
      <c r="A70" s="73"/>
      <c r="B70" s="74"/>
      <c r="C70" s="84"/>
      <c r="D70" s="44"/>
      <c r="E70" s="44"/>
      <c r="F70" s="44"/>
      <c r="G70" s="44"/>
      <c r="H70" s="44"/>
      <c r="I70" s="44"/>
      <c r="Q70" s="2"/>
      <c r="R70" s="2"/>
      <c r="S70" s="2"/>
      <c r="T70" s="2"/>
      <c r="U70" s="2"/>
      <c r="V70" s="2" t="s">
        <v>0</v>
      </c>
      <c r="W70" s="44">
        <v>100000.0</v>
      </c>
      <c r="X70" s="44">
        <v>200000.0</v>
      </c>
      <c r="Y70" s="44">
        <v>800.0</v>
      </c>
      <c r="Z70" s="44">
        <v>400.0</v>
      </c>
      <c r="AA70" s="44">
        <v>144.0</v>
      </c>
      <c r="AB70" s="44">
        <v>60.0</v>
      </c>
      <c r="AC70" s="44">
        <f t="shared" si="2"/>
        <v>1404</v>
      </c>
    </row>
    <row r="71" ht="12.75" customHeight="1">
      <c r="A71" s="73"/>
      <c r="B71" s="74"/>
      <c r="C71" s="84"/>
      <c r="D71" s="44"/>
      <c r="E71" s="44"/>
      <c r="F71" s="44"/>
      <c r="G71" s="44"/>
      <c r="H71" s="44"/>
      <c r="I71" s="44"/>
      <c r="Q71" s="2"/>
      <c r="R71" s="2"/>
      <c r="S71" s="2"/>
      <c r="T71" s="2"/>
      <c r="U71" s="2"/>
      <c r="V71" s="2" t="s">
        <v>0</v>
      </c>
      <c r="W71" s="44">
        <f t="shared" ref="W71:W76" si="3">+X70+0.01</f>
        <v>200000.01</v>
      </c>
      <c r="X71" s="44">
        <v>300000.0</v>
      </c>
      <c r="Y71" s="44">
        <v>1000.0</v>
      </c>
      <c r="Z71" s="44">
        <v>400.0</v>
      </c>
      <c r="AA71" s="44">
        <v>168.0</v>
      </c>
      <c r="AB71" s="44">
        <v>70.0</v>
      </c>
      <c r="AC71" s="44">
        <f t="shared" si="2"/>
        <v>1638</v>
      </c>
    </row>
    <row r="72" ht="12.75" customHeight="1">
      <c r="A72" s="73" t="str">
        <f t="shared" ref="A72:A75" si="4">+A73-1</f>
        <v>#VALUE!</v>
      </c>
      <c r="B72" s="74" t="str">
        <f>VLOOKUP(A72,'Plan Completo'!$A$42:$B$341,2,FALSE)</f>
        <v>#VALUE!</v>
      </c>
      <c r="C72" s="84" t="str">
        <f>VLOOKUP(A72,'Plan Completo'!$A$42:$I$341,3,FALSE)</f>
        <v>#VALUE!</v>
      </c>
      <c r="D72" s="84" t="str">
        <f>VLOOKUP(A72,'Plan Completo'!$A$42:$I$341,4,FALSE)</f>
        <v>#VALUE!</v>
      </c>
      <c r="E72" s="84" t="str">
        <f>VLOOKUP(A72,'Plan Completo'!$A$42:$I$341,5,FALSE)</f>
        <v>#VALUE!</v>
      </c>
      <c r="F72" s="84" t="str">
        <f>VLOOKUP(A72,'Plan Completo'!$A$42:$I$341,6,FALSE)</f>
        <v>#VALUE!</v>
      </c>
      <c r="G72" s="84" t="str">
        <f>VLOOKUP(A72,'Plan Completo'!$A$42:$I$341,7,FALSE)</f>
        <v>#VALUE!</v>
      </c>
      <c r="H72" s="84" t="str">
        <f>VLOOKUP(A72,'Plan Completo'!$A$42:$I$341,8,FALSE)</f>
        <v>#VALUE!</v>
      </c>
      <c r="I72" s="84" t="str">
        <f t="shared" ref="I72:I76" si="5">+F72+G72+H72</f>
        <v>#VALUE!</v>
      </c>
      <c r="Q72" s="2"/>
      <c r="R72" s="2"/>
      <c r="S72" s="2"/>
      <c r="T72" s="2"/>
      <c r="U72" s="2"/>
      <c r="V72" s="2" t="s">
        <v>0</v>
      </c>
      <c r="W72" s="44">
        <f t="shared" si="3"/>
        <v>300000.01</v>
      </c>
      <c r="X72" s="44">
        <v>400000.0</v>
      </c>
      <c r="Y72" s="44">
        <v>1200.0</v>
      </c>
      <c r="Z72" s="44">
        <v>400.0</v>
      </c>
      <c r="AA72" s="44">
        <v>192.0</v>
      </c>
      <c r="AB72" s="44">
        <v>80.0</v>
      </c>
      <c r="AC72" s="44">
        <f t="shared" si="2"/>
        <v>1872</v>
      </c>
    </row>
    <row r="73" ht="12.75" customHeight="1">
      <c r="A73" s="73" t="str">
        <f t="shared" si="4"/>
        <v>#VALUE!</v>
      </c>
      <c r="B73" s="74" t="str">
        <f>VLOOKUP(A73,'Plan Completo'!$A$42:$B$341,2,FALSE)</f>
        <v>#VALUE!</v>
      </c>
      <c r="C73" s="84" t="str">
        <f>VLOOKUP(A73,'Plan Completo'!$A$42:$I$341,3,FALSE)</f>
        <v>#VALUE!</v>
      </c>
      <c r="D73" s="84" t="str">
        <f>VLOOKUP(A73,'Plan Completo'!$A$42:$I$341,4,FALSE)</f>
        <v>#VALUE!</v>
      </c>
      <c r="E73" s="84" t="str">
        <f>VLOOKUP(A73,'Plan Completo'!$A$42:$I$341,5,FALSE)</f>
        <v>#VALUE!</v>
      </c>
      <c r="F73" s="84" t="str">
        <f>VLOOKUP(A73,'Plan Completo'!$A$42:$I$341,6,FALSE)</f>
        <v>#VALUE!</v>
      </c>
      <c r="G73" s="84" t="str">
        <f>VLOOKUP(A73,'Plan Completo'!$A$42:$I$341,7,FALSE)</f>
        <v>#VALUE!</v>
      </c>
      <c r="H73" s="84" t="str">
        <f>VLOOKUP(A73,'Plan Completo'!$A$42:$I$341,8,FALSE)</f>
        <v>#VALUE!</v>
      </c>
      <c r="I73" s="84" t="str">
        <f t="shared" si="5"/>
        <v>#VALUE!</v>
      </c>
      <c r="Q73" s="2"/>
      <c r="R73" s="2"/>
      <c r="S73" s="2"/>
      <c r="T73" s="2"/>
      <c r="U73" s="2"/>
      <c r="V73" s="2" t="s">
        <v>0</v>
      </c>
      <c r="W73" s="44">
        <f t="shared" si="3"/>
        <v>400000.01</v>
      </c>
      <c r="X73" s="44">
        <v>600000.0</v>
      </c>
      <c r="Y73" s="44">
        <v>2000.0</v>
      </c>
      <c r="Z73" s="44">
        <v>400.0</v>
      </c>
      <c r="AA73" s="44">
        <v>288.0</v>
      </c>
      <c r="AB73" s="44">
        <v>120.0</v>
      </c>
      <c r="AC73" s="44">
        <f t="shared" si="2"/>
        <v>2808</v>
      </c>
    </row>
    <row r="74" ht="12.75" customHeight="1">
      <c r="A74" s="73" t="str">
        <f t="shared" si="4"/>
        <v>#VALUE!</v>
      </c>
      <c r="B74" s="74" t="str">
        <f>VLOOKUP(A74,'Plan Completo'!$A$42:$B$341,2,FALSE)</f>
        <v>#VALUE!</v>
      </c>
      <c r="C74" s="84" t="str">
        <f>VLOOKUP(A74,'Plan Completo'!$A$42:$I$341,3,FALSE)</f>
        <v>#VALUE!</v>
      </c>
      <c r="D74" s="84" t="str">
        <f>VLOOKUP(A74,'Plan Completo'!$A$42:$I$341,4,FALSE)</f>
        <v>#VALUE!</v>
      </c>
      <c r="E74" s="84" t="str">
        <f>VLOOKUP(A74,'Plan Completo'!$A$42:$I$341,5,FALSE)</f>
        <v>#VALUE!</v>
      </c>
      <c r="F74" s="84" t="str">
        <f>VLOOKUP(A74,'Plan Completo'!$A$42:$I$341,6,FALSE)</f>
        <v>#VALUE!</v>
      </c>
      <c r="G74" s="84" t="str">
        <f>VLOOKUP(A74,'Plan Completo'!$A$42:$I$341,7,FALSE)</f>
        <v>#VALUE!</v>
      </c>
      <c r="H74" s="84" t="str">
        <f>VLOOKUP(A74,'Plan Completo'!$A$42:$I$341,8,FALSE)</f>
        <v>#VALUE!</v>
      </c>
      <c r="I74" s="84" t="str">
        <f t="shared" si="5"/>
        <v>#VALUE!</v>
      </c>
      <c r="Q74" s="2"/>
      <c r="R74" s="2"/>
      <c r="S74" s="2"/>
      <c r="T74" s="2"/>
      <c r="U74" s="2"/>
      <c r="V74" s="2" t="s">
        <v>0</v>
      </c>
      <c r="W74" s="44">
        <f t="shared" si="3"/>
        <v>600000.01</v>
      </c>
      <c r="X74" s="44">
        <v>1500000.0</v>
      </c>
      <c r="Y74" s="44">
        <v>3000.0</v>
      </c>
      <c r="Z74" s="44">
        <v>400.0</v>
      </c>
      <c r="AA74" s="44">
        <v>408.0</v>
      </c>
      <c r="AB74" s="44">
        <v>170.0</v>
      </c>
      <c r="AC74" s="44">
        <f t="shared" si="2"/>
        <v>3978</v>
      </c>
    </row>
    <row r="75" ht="12.75" customHeight="1">
      <c r="A75" s="73" t="str">
        <f t="shared" si="4"/>
        <v>#VALUE!</v>
      </c>
      <c r="B75" s="74" t="str">
        <f>VLOOKUP(A75,'Plan Completo'!$A$42:$B$341,2,FALSE)</f>
        <v>#VALUE!</v>
      </c>
      <c r="C75" s="84" t="str">
        <f>VLOOKUP(A75,'Plan Completo'!$A$42:$I$341,3,FALSE)</f>
        <v>#VALUE!</v>
      </c>
      <c r="D75" s="84" t="str">
        <f>VLOOKUP(A75,'Plan Completo'!$A$42:$I$341,4,FALSE)</f>
        <v>#VALUE!</v>
      </c>
      <c r="E75" s="84" t="str">
        <f>VLOOKUP(A75,'Plan Completo'!$A$42:$I$341,5,FALSE)</f>
        <v>#VALUE!</v>
      </c>
      <c r="F75" s="84" t="str">
        <f>VLOOKUP(A75,'Plan Completo'!$A$42:$I$341,6,FALSE)</f>
        <v>#VALUE!</v>
      </c>
      <c r="G75" s="84" t="str">
        <f>VLOOKUP(A75,'Plan Completo'!$A$42:$I$341,7,FALSE)</f>
        <v>#VALUE!</v>
      </c>
      <c r="H75" s="84" t="str">
        <f>VLOOKUP(A75,'Plan Completo'!$A$42:$I$341,8,FALSE)</f>
        <v>#VALUE!</v>
      </c>
      <c r="I75" s="84" t="str">
        <f t="shared" si="5"/>
        <v>#VALUE!</v>
      </c>
      <c r="Q75" s="2"/>
      <c r="R75" s="2"/>
      <c r="S75" s="2"/>
      <c r="T75" s="2"/>
      <c r="U75" s="2"/>
      <c r="V75" s="2" t="s">
        <v>0</v>
      </c>
      <c r="W75" s="44">
        <f t="shared" si="3"/>
        <v>1500000.01</v>
      </c>
      <c r="X75" s="44">
        <v>3000000.0</v>
      </c>
      <c r="Y75" s="44">
        <v>4000.0</v>
      </c>
      <c r="Z75" s="44">
        <v>400.0</v>
      </c>
      <c r="AA75" s="44">
        <v>528.0</v>
      </c>
      <c r="AB75" s="44">
        <v>220.0</v>
      </c>
      <c r="AC75" s="44">
        <f t="shared" si="2"/>
        <v>5148</v>
      </c>
    </row>
    <row r="76" ht="12.75" customHeight="1">
      <c r="A76" s="73" t="str">
        <f>+'Plan Completo'!J41</f>
        <v>#VALUE!</v>
      </c>
      <c r="B76" s="74" t="str">
        <f>VLOOKUP(A76,'Plan Completo'!$A$42:$B$341,2,FALSE)</f>
        <v>#VALUE!</v>
      </c>
      <c r="C76" s="84" t="str">
        <f>VLOOKUP(A76,'Plan Completo'!$A$42:$I$341,3,FALSE)</f>
        <v>#VALUE!</v>
      </c>
      <c r="D76" s="84" t="str">
        <f>VLOOKUP(A76,'Plan Completo'!$A$42:$I$341,4,FALSE)</f>
        <v>#VALUE!</v>
      </c>
      <c r="E76" s="84" t="str">
        <f>VLOOKUP(A76,'Plan Completo'!$A$42:$I$341,5,FALSE)</f>
        <v>#VALUE!</v>
      </c>
      <c r="F76" s="84" t="str">
        <f>VLOOKUP(A76,'Plan Completo'!$A$42:$I$341,6,FALSE)</f>
        <v>#VALUE!</v>
      </c>
      <c r="G76" s="84" t="str">
        <f>VLOOKUP(A76,'Plan Completo'!$A$42:$I$341,7,FALSE)</f>
        <v>#VALUE!</v>
      </c>
      <c r="H76" s="84" t="str">
        <f>VLOOKUP(A76,'Plan Completo'!$A$42:$I$341,8,FALSE)</f>
        <v>#VALUE!</v>
      </c>
      <c r="I76" s="84" t="str">
        <f t="shared" si="5"/>
        <v>#VALUE!</v>
      </c>
      <c r="Q76" s="2"/>
      <c r="R76" s="2"/>
      <c r="S76" s="2"/>
      <c r="T76" s="2"/>
      <c r="U76" s="2"/>
      <c r="V76" s="2" t="s">
        <v>0</v>
      </c>
      <c r="W76" s="44">
        <f t="shared" si="3"/>
        <v>3000000.01</v>
      </c>
      <c r="X76" s="44">
        <v>2.0E7</v>
      </c>
      <c r="Y76" s="44">
        <v>5000.0</v>
      </c>
      <c r="Z76" s="44">
        <v>400.0</v>
      </c>
      <c r="AA76" s="44">
        <v>648.0</v>
      </c>
      <c r="AB76" s="44">
        <v>270.0</v>
      </c>
      <c r="AC76" s="44">
        <f t="shared" si="2"/>
        <v>6318</v>
      </c>
    </row>
    <row r="77" ht="12.75" customHeight="1">
      <c r="A77" s="73"/>
      <c r="B77" s="73"/>
      <c r="Q77" s="2"/>
      <c r="R77" s="2"/>
      <c r="S77" s="2"/>
      <c r="T77" s="2"/>
      <c r="U77" s="2"/>
      <c r="V77" s="2" t="s">
        <v>0</v>
      </c>
      <c r="W77" s="2"/>
      <c r="X77" s="2"/>
      <c r="Y77" s="2"/>
      <c r="Z77" s="2"/>
      <c r="AA77" s="2"/>
      <c r="AB77" s="2"/>
      <c r="AC77" s="2"/>
    </row>
    <row r="78" ht="12.75" customHeight="1">
      <c r="A78" s="11" t="s">
        <v>120</v>
      </c>
      <c r="B78" s="11"/>
      <c r="Q78" s="2"/>
      <c r="R78" s="2"/>
      <c r="S78" s="2"/>
      <c r="T78" s="2"/>
      <c r="U78" s="2"/>
      <c r="V78" s="2" t="s">
        <v>0</v>
      </c>
      <c r="W78" s="2"/>
      <c r="X78" s="2"/>
      <c r="Y78" s="2"/>
      <c r="Z78" s="2"/>
      <c r="AA78" s="2"/>
      <c r="AB78" s="2"/>
      <c r="AC78" s="2"/>
    </row>
    <row r="79" ht="12.75" customHeight="1">
      <c r="A79" s="76" t="s">
        <v>121</v>
      </c>
      <c r="Q79" s="2"/>
      <c r="R79" s="2"/>
      <c r="S79" s="2"/>
      <c r="T79" s="2"/>
      <c r="U79" s="2"/>
      <c r="V79" s="2" t="s">
        <v>0</v>
      </c>
      <c r="W79" s="11" t="s">
        <v>122</v>
      </c>
      <c r="X79" s="2"/>
      <c r="Y79" s="2"/>
      <c r="Z79" s="2"/>
      <c r="AA79" s="2"/>
      <c r="AB79" s="2"/>
      <c r="AC79" s="2"/>
    </row>
    <row r="80" ht="12.75" customHeight="1">
      <c r="A80" s="76" t="s">
        <v>123</v>
      </c>
      <c r="Q80" s="2"/>
      <c r="R80" s="2"/>
      <c r="S80" s="2"/>
      <c r="T80" s="2"/>
      <c r="U80" s="2" t="s">
        <v>0</v>
      </c>
      <c r="V80" s="2"/>
      <c r="W80" s="11" t="s">
        <v>124</v>
      </c>
      <c r="X80" s="2">
        <f>VLOOKUP(D26,$W$81:$X$82,2,FALSE)</f>
        <v>2</v>
      </c>
      <c r="Y80" s="2"/>
      <c r="Z80" s="2"/>
      <c r="AA80" s="2"/>
      <c r="AB80" s="2"/>
      <c r="AC80" s="2"/>
    </row>
    <row r="81" ht="12.75" customHeight="1">
      <c r="A81" s="76" t="str">
        <f>IF(D11="Hipotecario","3. El seguro de vivienda es calculado sobre un valor estimado de la construcción, y puede ser mensual o anual.","")</f>
        <v>3. El seguro de vivienda es calculado sobre un valor estimado de la construcción, y puede ser mensual o anual.</v>
      </c>
      <c r="Q81" s="2"/>
      <c r="R81" s="2"/>
      <c r="S81" s="2"/>
      <c r="T81" s="2"/>
      <c r="U81" s="2" t="s">
        <v>0</v>
      </c>
      <c r="V81" s="2"/>
      <c r="W81" s="2" t="s">
        <v>125</v>
      </c>
      <c r="X81" s="2">
        <v>1.0</v>
      </c>
      <c r="Y81" s="2"/>
      <c r="Z81" s="2"/>
      <c r="AA81" s="2"/>
      <c r="AB81" s="2"/>
      <c r="AC81" s="2"/>
    </row>
    <row r="82" ht="12.75" customHeight="1">
      <c r="A82" s="76" t="str">
        <f>IF(D19="ENDOSADO","4. Por endoso de seguro de vivienda se cobra el 1% mensual del valor de la poliza por concepto de gastos administrativos.","")</f>
        <v/>
      </c>
      <c r="Q82" s="2"/>
      <c r="R82" s="2"/>
      <c r="S82" s="2"/>
      <c r="T82" s="2"/>
      <c r="U82" s="2" t="s">
        <v>0</v>
      </c>
      <c r="V82" s="2"/>
      <c r="W82" s="2" t="s">
        <v>126</v>
      </c>
      <c r="X82" s="2">
        <v>2.0</v>
      </c>
      <c r="Y82" s="2"/>
      <c r="Z82" s="2"/>
      <c r="AA82" s="2"/>
      <c r="AB82" s="2"/>
      <c r="AC82" s="2"/>
    </row>
    <row r="83" ht="12.75" customHeight="1">
      <c r="Q83" s="2"/>
      <c r="R83" s="2"/>
      <c r="S83" s="2"/>
      <c r="T83" s="2"/>
      <c r="U83" s="2" t="s">
        <v>0</v>
      </c>
      <c r="V83" s="2"/>
      <c r="W83" s="2"/>
      <c r="X83" s="2"/>
      <c r="Y83" s="2"/>
      <c r="Z83" s="2"/>
      <c r="AA83" s="2"/>
      <c r="AB83" s="2"/>
      <c r="AC83" s="2"/>
    </row>
    <row r="84" ht="12.75" customHeight="1">
      <c r="E84" s="91"/>
      <c r="F84" s="91"/>
      <c r="G84" s="91"/>
      <c r="H84" s="91"/>
      <c r="Q84" s="2"/>
      <c r="R84" s="2"/>
      <c r="S84" s="2"/>
      <c r="T84" s="2"/>
      <c r="U84" s="2" t="s">
        <v>0</v>
      </c>
      <c r="V84" s="2"/>
      <c r="W84" s="2" t="s">
        <v>127</v>
      </c>
      <c r="X84" s="2">
        <f>IF(X80=2,D27*12,D17)</f>
        <v>0</v>
      </c>
      <c r="Y84" s="2"/>
      <c r="Z84" s="2"/>
      <c r="AA84" s="2"/>
      <c r="AB84" s="2"/>
      <c r="AC84" s="2"/>
    </row>
    <row r="85" ht="12.75" customHeight="1">
      <c r="A85" s="76" t="s">
        <v>128</v>
      </c>
      <c r="B85" s="92">
        <f>TODAY()</f>
        <v>46047</v>
      </c>
      <c r="D85" s="75" t="s">
        <v>129</v>
      </c>
      <c r="E85" s="73" t="str">
        <f>+D6</f>
        <v/>
      </c>
      <c r="Q85" s="2"/>
      <c r="R85" s="2"/>
      <c r="S85" s="2"/>
      <c r="T85" s="2"/>
      <c r="U85" s="2" t="s">
        <v>0</v>
      </c>
      <c r="V85" s="2"/>
      <c r="W85" s="2"/>
      <c r="X85" s="2"/>
      <c r="Y85" s="2"/>
      <c r="Z85" s="2"/>
      <c r="AA85" s="2"/>
      <c r="AB85" s="2"/>
      <c r="AC85" s="2"/>
    </row>
    <row r="86" ht="12.75" customHeight="1">
      <c r="Q86" s="2"/>
      <c r="R86" s="2"/>
      <c r="S86" s="2"/>
      <c r="T86" s="2"/>
      <c r="U86" s="2" t="s">
        <v>0</v>
      </c>
      <c r="V86" s="2"/>
      <c r="W86" s="2"/>
      <c r="X86" s="2"/>
      <c r="Y86" s="2"/>
      <c r="Z86" s="2"/>
      <c r="AA86" s="2"/>
      <c r="AB86" s="2"/>
      <c r="AC86" s="2"/>
    </row>
    <row r="87" ht="12.75" customHeight="1">
      <c r="Q87" s="2"/>
      <c r="R87" s="2"/>
      <c r="S87" s="2"/>
      <c r="T87" s="2"/>
      <c r="U87" s="2" t="s">
        <v>0</v>
      </c>
      <c r="V87" s="2"/>
      <c r="W87" s="11" t="s">
        <v>35</v>
      </c>
      <c r="X87" s="2"/>
      <c r="Y87" s="2"/>
      <c r="Z87" s="2"/>
      <c r="AA87" s="2"/>
      <c r="AB87" s="2"/>
      <c r="AC87" s="2"/>
    </row>
    <row r="88" ht="12.75" customHeight="1">
      <c r="Q88" s="2"/>
      <c r="R88" s="2"/>
      <c r="S88" s="2"/>
      <c r="T88" s="2"/>
      <c r="U88" s="2" t="s">
        <v>0</v>
      </c>
      <c r="V88" s="2"/>
      <c r="W88" s="2" t="s">
        <v>130</v>
      </c>
      <c r="X88" s="2">
        <f>IF(D18="si",3,0)</f>
        <v>0</v>
      </c>
      <c r="Y88" s="2"/>
      <c r="Z88" s="2"/>
      <c r="AA88" s="2"/>
      <c r="AB88" s="2"/>
      <c r="AC88" s="2"/>
    </row>
    <row r="89" ht="12.75" customHeight="1">
      <c r="Q89" s="2"/>
      <c r="R89" s="2"/>
      <c r="S89" s="2"/>
      <c r="T89" s="2"/>
      <c r="U89" s="2" t="s">
        <v>0</v>
      </c>
      <c r="V89" s="2"/>
      <c r="W89" s="2" t="s">
        <v>131</v>
      </c>
      <c r="X89" s="2">
        <f>IF(X88=3,D15*1.5%,0)</f>
        <v>0</v>
      </c>
      <c r="Y89" s="2"/>
      <c r="Z89" s="2"/>
      <c r="AA89" s="2"/>
      <c r="AB89" s="2"/>
      <c r="AC89" s="2"/>
    </row>
    <row r="90" ht="12.75" customHeight="1">
      <c r="Q90" s="2"/>
      <c r="R90" s="2"/>
      <c r="S90" s="2"/>
      <c r="T90" s="2"/>
      <c r="U90" s="2" t="s">
        <v>0</v>
      </c>
      <c r="V90" s="2"/>
      <c r="W90" s="2"/>
      <c r="X90" s="2"/>
      <c r="Y90" s="2"/>
      <c r="Z90" s="2"/>
      <c r="AA90" s="2"/>
      <c r="AB90" s="2"/>
      <c r="AC90" s="2"/>
    </row>
    <row r="91" ht="12.75" customHeight="1">
      <c r="Q91" s="2"/>
      <c r="R91" s="2"/>
      <c r="S91" s="2"/>
      <c r="T91" s="2"/>
      <c r="U91" s="2" t="s">
        <v>0</v>
      </c>
      <c r="V91" s="2"/>
      <c r="W91" s="2"/>
      <c r="X91" s="2"/>
      <c r="Y91" s="2"/>
      <c r="Z91" s="2"/>
      <c r="AA91" s="93" t="s">
        <v>132</v>
      </c>
      <c r="AC91" s="2"/>
    </row>
    <row r="92" ht="12.75" customHeight="1">
      <c r="Q92" s="2"/>
      <c r="R92" s="2"/>
      <c r="S92" s="2"/>
      <c r="T92" s="2"/>
      <c r="U92" s="2" t="s">
        <v>0</v>
      </c>
      <c r="V92" s="2"/>
      <c r="W92" s="11" t="s">
        <v>42</v>
      </c>
      <c r="X92" s="2"/>
      <c r="Y92" s="2"/>
      <c r="Z92" s="2"/>
      <c r="AC92" s="2"/>
    </row>
    <row r="93" ht="12.75" customHeight="1">
      <c r="Q93" s="2"/>
      <c r="R93" s="2"/>
      <c r="S93" s="2"/>
      <c r="T93" s="2"/>
      <c r="U93" s="2" t="s">
        <v>0</v>
      </c>
      <c r="V93" s="2"/>
      <c r="W93" s="2"/>
      <c r="X93" s="2"/>
      <c r="Y93" s="2"/>
      <c r="Z93" s="2"/>
      <c r="AA93" s="73" t="s">
        <v>133</v>
      </c>
      <c r="AB93" s="94" t="s">
        <v>134</v>
      </c>
      <c r="AC93" s="2"/>
    </row>
    <row r="94" ht="12.75" customHeight="1">
      <c r="Q94" s="2"/>
      <c r="R94" s="2"/>
      <c r="S94" s="2"/>
      <c r="T94" s="2"/>
      <c r="U94" s="2" t="s">
        <v>0</v>
      </c>
      <c r="V94" s="2"/>
      <c r="W94" s="2"/>
      <c r="X94" s="2" t="s">
        <v>135</v>
      </c>
      <c r="Y94" s="95">
        <f>IF(K18=0,D13*70%,K18)*IF(D12="q",1,D22)</f>
        <v>800000</v>
      </c>
      <c r="Z94" s="2"/>
      <c r="AA94" s="73">
        <v>1.0</v>
      </c>
      <c r="AB94" s="17">
        <v>0.0</v>
      </c>
      <c r="AC94" s="2"/>
    </row>
    <row r="95" ht="12.75" customHeight="1">
      <c r="Q95" s="2"/>
      <c r="R95" s="2"/>
      <c r="S95" s="2"/>
      <c r="T95" s="2"/>
      <c r="U95" s="2" t="s">
        <v>0</v>
      </c>
      <c r="V95" s="2"/>
      <c r="W95" s="2"/>
      <c r="X95" s="2" t="s">
        <v>136</v>
      </c>
      <c r="Y95" s="17">
        <v>0.004</v>
      </c>
      <c r="Z95" s="2"/>
      <c r="AA95" s="73">
        <v>2.0</v>
      </c>
      <c r="AB95" s="17">
        <v>0.02</v>
      </c>
      <c r="AC95" s="2"/>
    </row>
    <row r="96" ht="12.75" customHeight="1">
      <c r="Q96" s="2"/>
      <c r="R96" s="2"/>
      <c r="S96" s="2"/>
      <c r="T96" s="2"/>
      <c r="U96" s="2" t="s">
        <v>0</v>
      </c>
      <c r="V96" s="2"/>
      <c r="W96" s="2"/>
      <c r="X96" s="2"/>
      <c r="Y96" s="96"/>
      <c r="Z96" s="2"/>
      <c r="AA96" s="73">
        <v>3.0</v>
      </c>
      <c r="AB96" s="17">
        <v>0.03</v>
      </c>
      <c r="AC96" s="2"/>
    </row>
    <row r="97" ht="12.75" customHeight="1">
      <c r="Q97" s="2"/>
      <c r="R97" s="2"/>
      <c r="S97" s="2"/>
      <c r="T97" s="2"/>
      <c r="U97" s="2" t="s">
        <v>0</v>
      </c>
      <c r="V97" s="2"/>
      <c r="W97" s="2"/>
      <c r="X97" s="2"/>
      <c r="Y97" s="97"/>
      <c r="Z97" s="2"/>
      <c r="AA97" s="73">
        <v>4.0</v>
      </c>
      <c r="AB97" s="17">
        <v>0.04</v>
      </c>
      <c r="AC97" s="2"/>
    </row>
    <row r="98" ht="12.75" customHeight="1">
      <c r="Q98" s="2"/>
      <c r="R98" s="2"/>
      <c r="S98" s="2"/>
      <c r="T98" s="2"/>
      <c r="U98" s="2" t="s">
        <v>0</v>
      </c>
      <c r="V98" s="2"/>
      <c r="W98" s="96"/>
      <c r="X98" s="2" t="s">
        <v>137</v>
      </c>
      <c r="Y98" s="96">
        <f>Y94*Y95</f>
        <v>3200</v>
      </c>
      <c r="Z98" s="2"/>
      <c r="AA98" s="73">
        <v>6.0</v>
      </c>
      <c r="AB98" s="17">
        <v>0.06</v>
      </c>
      <c r="AC98" s="2"/>
    </row>
    <row r="99" ht="12.75" customHeight="1">
      <c r="Q99" s="2"/>
      <c r="R99" s="2"/>
      <c r="S99" s="2"/>
      <c r="T99" s="2"/>
      <c r="U99" s="2" t="s">
        <v>0</v>
      </c>
      <c r="V99" s="2"/>
      <c r="W99" s="96"/>
      <c r="X99" s="2" t="s">
        <v>138</v>
      </c>
      <c r="Y99" s="96">
        <f>Y98*5%</f>
        <v>160</v>
      </c>
      <c r="Z99" s="2"/>
      <c r="AA99" s="73">
        <v>7.0</v>
      </c>
      <c r="AB99" s="17">
        <v>0.07</v>
      </c>
      <c r="AC99" s="2"/>
    </row>
    <row r="100" ht="12.75" customHeight="1">
      <c r="Q100" s="2"/>
      <c r="R100" s="2"/>
      <c r="S100" s="2"/>
      <c r="T100" s="2"/>
      <c r="U100" s="2" t="s">
        <v>0</v>
      </c>
      <c r="V100" s="2"/>
      <c r="W100" s="96"/>
      <c r="X100" s="2" t="s">
        <v>139</v>
      </c>
      <c r="Y100" s="96">
        <f>Y98*VLOOKUP($W$106,$AA$94:$AB$104,2,FALSE)</f>
        <v>431.04</v>
      </c>
      <c r="Z100" s="2"/>
      <c r="AA100" s="73">
        <v>8.0</v>
      </c>
      <c r="AB100" s="17">
        <v>0.08</v>
      </c>
      <c r="AC100" s="2"/>
    </row>
    <row r="101" ht="12.75" customHeight="1">
      <c r="Q101" s="2"/>
      <c r="R101" s="2"/>
      <c r="S101" s="2"/>
      <c r="T101" s="2"/>
      <c r="U101" s="2" t="s">
        <v>0</v>
      </c>
      <c r="V101" s="2"/>
      <c r="W101" s="96"/>
      <c r="X101" s="2" t="s">
        <v>140</v>
      </c>
      <c r="Y101" s="96">
        <f>Y98*2%</f>
        <v>64</v>
      </c>
      <c r="Z101" s="2"/>
      <c r="AA101" s="73">
        <v>9.0</v>
      </c>
      <c r="AB101" s="17">
        <v>0.09</v>
      </c>
      <c r="AC101" s="2"/>
    </row>
    <row r="102" ht="12.75" customHeight="1">
      <c r="Q102" s="2"/>
      <c r="R102" s="2"/>
      <c r="S102" s="2"/>
      <c r="T102" s="2"/>
      <c r="U102" s="2" t="s">
        <v>0</v>
      </c>
      <c r="V102" s="2"/>
      <c r="W102" s="96"/>
      <c r="X102" s="2" t="s">
        <v>117</v>
      </c>
      <c r="Y102" s="96">
        <f>(Y98+Y99+Y100)*12%</f>
        <v>454.9248</v>
      </c>
      <c r="Z102" s="2"/>
      <c r="AA102" s="73">
        <v>10.0</v>
      </c>
      <c r="AB102" s="17">
        <v>0.1</v>
      </c>
      <c r="AC102" s="2"/>
    </row>
    <row r="103" ht="12.75" customHeight="1">
      <c r="Q103" s="2"/>
      <c r="R103" s="2"/>
      <c r="S103" s="2"/>
      <c r="T103" s="2"/>
      <c r="U103" s="2" t="s">
        <v>0</v>
      </c>
      <c r="V103" s="2"/>
      <c r="W103" s="96"/>
      <c r="X103" s="2"/>
      <c r="Y103" s="98">
        <f>ROUND(SUM(Y98:Y102),2)</f>
        <v>4309.96</v>
      </c>
      <c r="Z103" s="2"/>
      <c r="AA103" s="73">
        <v>11.0</v>
      </c>
      <c r="AB103" s="17">
        <v>0.11</v>
      </c>
      <c r="AC103" s="2"/>
    </row>
    <row r="104" ht="12.75" customHeight="1">
      <c r="Q104" s="2"/>
      <c r="R104" s="2"/>
      <c r="S104" s="2"/>
      <c r="T104" s="2"/>
      <c r="U104" s="2" t="s">
        <v>0</v>
      </c>
      <c r="V104" s="2"/>
      <c r="W104" s="96"/>
      <c r="X104" s="2" t="s">
        <v>141</v>
      </c>
      <c r="Y104" s="96">
        <f>+IF(D12="q",Y103,Y103/$D$22)</f>
        <v>4309.96</v>
      </c>
      <c r="Z104" s="2"/>
      <c r="AA104" s="73">
        <v>12.0</v>
      </c>
      <c r="AB104" s="17">
        <v>0.1347</v>
      </c>
      <c r="AC104" s="2"/>
    </row>
    <row r="105" ht="12.75" customHeight="1">
      <c r="Q105" s="2"/>
      <c r="R105" s="2"/>
      <c r="S105" s="2"/>
      <c r="T105" s="2"/>
      <c r="U105" s="2" t="s">
        <v>0</v>
      </c>
      <c r="V105" s="2"/>
      <c r="W105" s="96"/>
      <c r="X105" s="2"/>
      <c r="Y105" s="99"/>
      <c r="Z105" s="2"/>
      <c r="AA105" s="2"/>
      <c r="AB105" s="2"/>
      <c r="AC105" s="2"/>
    </row>
    <row r="106" ht="12.75" customHeight="1">
      <c r="Q106" s="2"/>
      <c r="R106" s="2"/>
      <c r="S106" s="2"/>
      <c r="T106" s="2"/>
      <c r="U106" s="2" t="s">
        <v>0</v>
      </c>
      <c r="V106" s="2"/>
      <c r="W106" s="100">
        <f>IF(X116="anual",1,12)</f>
        <v>12</v>
      </c>
      <c r="X106" s="98" t="s">
        <v>142</v>
      </c>
      <c r="Y106" s="101">
        <f>IF(OR(D11="FIDUCIARIO",D19="NO"),0,$Y$104/$W$106)</f>
        <v>359.1633333</v>
      </c>
      <c r="Z106" s="2"/>
      <c r="AA106" s="2"/>
      <c r="AB106" s="2"/>
      <c r="AC106" s="2"/>
    </row>
    <row r="107" ht="12.75" customHeight="1">
      <c r="Q107" s="2"/>
      <c r="R107" s="2"/>
      <c r="S107" s="2"/>
      <c r="T107" s="2"/>
      <c r="U107" s="2" t="s">
        <v>0</v>
      </c>
      <c r="V107" s="2"/>
      <c r="W107" s="2"/>
      <c r="X107" s="2"/>
      <c r="Y107" s="2"/>
      <c r="Z107" s="2"/>
      <c r="AA107" s="2"/>
      <c r="AB107" s="2"/>
      <c r="AC107" s="2"/>
    </row>
    <row r="108" ht="12.75" customHeight="1">
      <c r="Q108" s="2"/>
      <c r="R108" s="2"/>
      <c r="S108" s="2"/>
      <c r="T108" s="2"/>
      <c r="U108" s="2" t="s">
        <v>0</v>
      </c>
      <c r="V108" s="2"/>
      <c r="W108" s="2"/>
      <c r="X108" s="2"/>
      <c r="Y108" s="2"/>
      <c r="Z108" s="2"/>
      <c r="AA108" s="2"/>
      <c r="AB108" s="2"/>
      <c r="AC108" s="2"/>
    </row>
    <row r="109" ht="12.75" customHeight="1">
      <c r="Q109" s="2"/>
      <c r="R109" s="2"/>
      <c r="S109" s="2"/>
      <c r="T109" s="2"/>
      <c r="U109" s="2" t="s">
        <v>0</v>
      </c>
      <c r="V109" s="2"/>
      <c r="W109" s="2"/>
      <c r="X109" s="2"/>
      <c r="Y109" s="73" t="s">
        <v>64</v>
      </c>
      <c r="Z109" s="73"/>
      <c r="AA109" s="2"/>
      <c r="AB109" s="2"/>
      <c r="AC109" s="2"/>
    </row>
    <row r="110" ht="12.75" customHeight="1">
      <c r="Q110" s="2"/>
      <c r="R110" s="2"/>
      <c r="S110" s="2"/>
      <c r="T110" s="2"/>
      <c r="U110" s="2" t="s">
        <v>0</v>
      </c>
      <c r="V110" s="2"/>
      <c r="W110" s="2" t="s">
        <v>143</v>
      </c>
      <c r="X110" s="2"/>
      <c r="Y110" s="44">
        <v>150000.0</v>
      </c>
      <c r="Z110" s="44"/>
      <c r="AA110" s="2"/>
      <c r="AB110" s="2"/>
      <c r="AC110" s="2"/>
    </row>
    <row r="111" ht="12.75" customHeight="1">
      <c r="Q111" s="2"/>
      <c r="R111" s="2"/>
      <c r="S111" s="2"/>
      <c r="T111" s="2"/>
      <c r="U111" s="2" t="s">
        <v>0</v>
      </c>
      <c r="V111" s="2"/>
      <c r="W111" s="2" t="s">
        <v>67</v>
      </c>
      <c r="X111" s="2"/>
      <c r="Y111" s="2"/>
      <c r="Z111" s="2"/>
      <c r="AA111" s="2"/>
      <c r="AB111" s="2"/>
      <c r="AC111" s="2"/>
    </row>
    <row r="112" ht="12.75" customHeight="1">
      <c r="Q112" s="2"/>
      <c r="R112" s="2"/>
      <c r="S112" s="2"/>
      <c r="T112" s="2"/>
      <c r="U112" s="2" t="s">
        <v>0</v>
      </c>
      <c r="V112" s="2"/>
      <c r="W112" s="2"/>
      <c r="X112" s="2"/>
      <c r="Y112" s="2"/>
      <c r="Z112" s="2"/>
      <c r="AA112" s="2"/>
      <c r="AB112" s="2"/>
      <c r="AC112" s="2"/>
    </row>
    <row r="113" ht="12.75" customHeight="1">
      <c r="Q113" s="2"/>
      <c r="R113" s="2"/>
      <c r="S113" s="2"/>
      <c r="T113" s="2"/>
      <c r="U113" s="2" t="s">
        <v>0</v>
      </c>
      <c r="V113" s="2"/>
      <c r="W113" s="2"/>
      <c r="X113" s="2"/>
      <c r="Y113" s="2"/>
      <c r="Z113" s="2"/>
      <c r="AA113" s="2"/>
      <c r="AB113" s="2"/>
      <c r="AC113" s="2"/>
    </row>
    <row r="114" ht="12.75" customHeight="1">
      <c r="Q114" s="2"/>
      <c r="R114" s="2"/>
      <c r="S114" s="2"/>
      <c r="T114" s="2"/>
      <c r="U114" s="2" t="s">
        <v>0</v>
      </c>
      <c r="V114" s="2"/>
      <c r="W114" s="2"/>
      <c r="X114" s="2"/>
      <c r="Y114" s="2"/>
      <c r="Z114" s="2"/>
      <c r="AA114" s="2"/>
      <c r="AB114" s="2"/>
      <c r="AC114" s="2"/>
    </row>
    <row r="115" ht="12.75" customHeight="1">
      <c r="Q115" s="2"/>
      <c r="R115" s="2"/>
      <c r="S115" s="2"/>
      <c r="T115" s="2"/>
      <c r="U115" s="2" t="s">
        <v>0</v>
      </c>
      <c r="V115" s="2"/>
      <c r="W115" s="2"/>
      <c r="X115" s="2"/>
      <c r="Y115" s="2"/>
      <c r="Z115" s="2"/>
      <c r="AA115" s="2"/>
      <c r="AB115" s="2"/>
      <c r="AC115" s="2"/>
    </row>
    <row r="116" ht="12.75" customHeight="1">
      <c r="Q116" s="2"/>
      <c r="R116" s="2"/>
      <c r="S116" s="2"/>
      <c r="T116" s="2"/>
      <c r="U116" s="2" t="s">
        <v>0</v>
      </c>
      <c r="V116" s="2"/>
      <c r="W116" s="2" t="s">
        <v>71</v>
      </c>
      <c r="X116" s="75" t="str">
        <f>IF(Y94&gt;=Y110,D20,"Anual")</f>
        <v>Mensual</v>
      </c>
      <c r="Y116" s="2"/>
      <c r="Z116" s="2"/>
      <c r="AA116" s="2"/>
      <c r="AB116" s="2"/>
      <c r="AC116" s="2"/>
    </row>
    <row r="117" ht="12.75" customHeight="1">
      <c r="Q117" s="2"/>
      <c r="R117" s="2"/>
      <c r="S117" s="2"/>
      <c r="T117" s="2"/>
      <c r="U117" s="2" t="s">
        <v>0</v>
      </c>
      <c r="V117" s="2"/>
      <c r="W117" s="2"/>
      <c r="X117" s="2"/>
      <c r="Y117" s="2"/>
      <c r="Z117" s="2"/>
      <c r="AA117" s="2"/>
      <c r="AB117" s="2"/>
      <c r="AC117" s="2"/>
    </row>
    <row r="118" ht="12.75" customHeight="1">
      <c r="Q118" s="2"/>
      <c r="R118" s="2"/>
      <c r="S118" s="2"/>
      <c r="T118" s="2"/>
      <c r="U118" s="2" t="s">
        <v>0</v>
      </c>
      <c r="V118" s="2"/>
      <c r="W118" s="2"/>
      <c r="X118" s="2"/>
      <c r="Y118" s="2"/>
      <c r="Z118" s="2"/>
      <c r="AA118" s="2"/>
      <c r="AB118" s="2"/>
      <c r="AC118" s="2"/>
    </row>
    <row r="119" ht="12.75" customHeight="1">
      <c r="Q119" s="2"/>
      <c r="R119" s="2"/>
      <c r="S119" s="2"/>
      <c r="T119" s="2"/>
      <c r="U119" s="2" t="s">
        <v>0</v>
      </c>
      <c r="V119" s="2"/>
      <c r="W119" s="2"/>
      <c r="X119" s="2"/>
      <c r="Y119" s="2"/>
      <c r="Z119" s="2"/>
      <c r="AA119" s="2"/>
      <c r="AB119" s="2"/>
      <c r="AC119" s="2"/>
    </row>
    <row r="120" ht="12.75" customHeight="1">
      <c r="Q120" s="2"/>
      <c r="R120" s="2"/>
      <c r="S120" s="2"/>
      <c r="T120" s="2"/>
      <c r="U120" s="2" t="s">
        <v>0</v>
      </c>
      <c r="V120" s="2"/>
      <c r="W120" s="11" t="s">
        <v>144</v>
      </c>
      <c r="X120" s="2"/>
      <c r="Y120" s="2"/>
      <c r="Z120" s="2"/>
      <c r="AA120" s="2"/>
      <c r="AB120" s="2"/>
      <c r="AC120" s="2"/>
    </row>
    <row r="121" ht="12.75" customHeight="1">
      <c r="Q121" s="2"/>
      <c r="R121" s="2"/>
      <c r="S121" s="2"/>
      <c r="T121" s="2"/>
      <c r="U121" s="2" t="s">
        <v>0</v>
      </c>
      <c r="V121" s="2"/>
      <c r="W121" s="2" t="s">
        <v>145</v>
      </c>
      <c r="X121" s="96">
        <f>+Y104</f>
        <v>4309.96</v>
      </c>
      <c r="Y121" s="2"/>
      <c r="Z121" s="2"/>
      <c r="AA121" s="2"/>
      <c r="AB121" s="2"/>
      <c r="AC121" s="2"/>
    </row>
    <row r="122" ht="12.75" customHeight="1">
      <c r="Q122" s="2"/>
      <c r="R122" s="2"/>
      <c r="S122" s="2"/>
      <c r="T122" s="2"/>
      <c r="U122" s="2" t="s">
        <v>0</v>
      </c>
      <c r="V122" s="2"/>
      <c r="W122" s="2" t="s">
        <v>146</v>
      </c>
      <c r="X122" s="77">
        <f>+X121*1%/12</f>
        <v>3.591633333</v>
      </c>
      <c r="Y122" s="2"/>
      <c r="Z122" s="2"/>
      <c r="AA122" s="2"/>
      <c r="AB122" s="2"/>
      <c r="AC122" s="2"/>
    </row>
    <row r="123" ht="12.75" customHeight="1">
      <c r="Q123" s="2"/>
      <c r="R123" s="2"/>
      <c r="S123" s="2"/>
      <c r="T123" s="2"/>
      <c r="U123" s="2" t="s">
        <v>0</v>
      </c>
      <c r="V123" s="2"/>
      <c r="W123" s="2"/>
      <c r="X123" s="2"/>
      <c r="Y123" s="2"/>
      <c r="Z123" s="2"/>
      <c r="AA123" s="2"/>
      <c r="AB123" s="2"/>
      <c r="AC123" s="2"/>
    </row>
    <row r="124" ht="12.75" customHeight="1">
      <c r="Q124" s="2"/>
      <c r="R124" s="2"/>
      <c r="S124" s="2"/>
      <c r="T124" s="2"/>
      <c r="U124" s="2" t="s">
        <v>0</v>
      </c>
      <c r="V124" s="2"/>
      <c r="W124" s="2"/>
      <c r="X124" s="2"/>
      <c r="Y124" s="2"/>
      <c r="Z124" s="2"/>
      <c r="AA124" s="2"/>
      <c r="AB124" s="2"/>
      <c r="AC124" s="2"/>
    </row>
    <row r="125" ht="12.75" customHeight="1">
      <c r="Q125" s="2"/>
      <c r="R125" s="2"/>
      <c r="S125" s="2"/>
      <c r="T125" s="2"/>
      <c r="U125" s="2" t="s">
        <v>0</v>
      </c>
      <c r="V125" s="2"/>
      <c r="W125" s="11" t="s">
        <v>147</v>
      </c>
      <c r="X125" s="2"/>
      <c r="Y125" s="2"/>
      <c r="Z125" s="2"/>
      <c r="AA125" s="2"/>
      <c r="AB125" s="2"/>
      <c r="AC125" s="2"/>
    </row>
    <row r="126" ht="12.75" customHeight="1">
      <c r="Q126" s="2"/>
      <c r="R126" s="2"/>
      <c r="S126" s="2"/>
      <c r="T126" s="2"/>
      <c r="U126" s="2" t="s">
        <v>0</v>
      </c>
      <c r="V126" s="2"/>
      <c r="W126" s="2"/>
      <c r="X126" s="2"/>
      <c r="Y126" s="2"/>
      <c r="Z126" s="2"/>
      <c r="AA126" s="2"/>
      <c r="AB126" s="2"/>
      <c r="AC126" s="2"/>
    </row>
    <row r="127" ht="12.75" customHeight="1">
      <c r="Q127" s="2"/>
      <c r="R127" s="2"/>
      <c r="S127" s="2"/>
      <c r="T127" s="2"/>
      <c r="U127" s="2" t="s">
        <v>0</v>
      </c>
      <c r="V127" s="2"/>
      <c r="W127" s="2" t="s">
        <v>145</v>
      </c>
      <c r="X127" s="77" t="str">
        <f>+Calculos!E2*0.5/100</f>
        <v>#VALUE!</v>
      </c>
      <c r="Y127" s="2"/>
      <c r="Z127" s="2"/>
      <c r="AA127" s="2"/>
      <c r="AB127" s="2"/>
      <c r="AC127" s="2"/>
    </row>
    <row r="128" ht="12.75" customHeight="1">
      <c r="Q128" s="2"/>
      <c r="R128" s="2"/>
      <c r="S128" s="2"/>
      <c r="T128" s="2"/>
      <c r="U128" s="2" t="s">
        <v>0</v>
      </c>
      <c r="V128" s="2"/>
      <c r="W128" s="2" t="s">
        <v>146</v>
      </c>
      <c r="X128" s="77" t="str">
        <f>+X127*1%/12</f>
        <v>#VALUE!</v>
      </c>
      <c r="Y128" s="2"/>
      <c r="Z128" s="2"/>
      <c r="AA128" s="2"/>
      <c r="AB128" s="2"/>
      <c r="AC128" s="2"/>
    </row>
    <row r="129" ht="12.75" customHeight="1">
      <c r="Q129" s="2"/>
      <c r="R129" s="2"/>
      <c r="S129" s="2"/>
      <c r="T129" s="2"/>
      <c r="U129" s="2" t="s">
        <v>0</v>
      </c>
      <c r="V129" s="2"/>
      <c r="W129" s="2"/>
      <c r="X129" s="2"/>
      <c r="Y129" s="2"/>
      <c r="Z129" s="2"/>
      <c r="AA129" s="2"/>
      <c r="AB129" s="2"/>
      <c r="AC129" s="2"/>
    </row>
    <row r="130" ht="12.75" customHeight="1">
      <c r="Q130" s="2"/>
      <c r="R130" s="2"/>
      <c r="S130" s="2"/>
      <c r="T130" s="2"/>
      <c r="U130" s="2" t="s">
        <v>0</v>
      </c>
      <c r="V130" s="2"/>
      <c r="W130" s="2"/>
      <c r="X130" s="2"/>
      <c r="Y130" s="2"/>
      <c r="Z130" s="2"/>
      <c r="AA130" s="2"/>
      <c r="AB130" s="2"/>
      <c r="AC130" s="2"/>
    </row>
    <row r="131" ht="12.75" customHeight="1">
      <c r="Q131" s="2"/>
      <c r="R131" s="2"/>
      <c r="S131" s="2"/>
      <c r="T131" s="2"/>
      <c r="U131" s="2" t="s">
        <v>0</v>
      </c>
      <c r="V131" s="2"/>
      <c r="W131" s="2"/>
      <c r="X131" s="2"/>
      <c r="Y131" s="2"/>
      <c r="Z131" s="2"/>
      <c r="AA131" s="2"/>
      <c r="AB131" s="2"/>
      <c r="AC131" s="2"/>
    </row>
    <row r="132" ht="12.75" customHeight="1">
      <c r="Q132" s="2"/>
      <c r="R132" s="2"/>
      <c r="S132" s="2"/>
      <c r="T132" s="2"/>
      <c r="U132" s="2" t="s">
        <v>0</v>
      </c>
      <c r="V132" s="2"/>
      <c r="W132" s="2"/>
      <c r="X132" s="2"/>
      <c r="Y132" s="2"/>
      <c r="Z132" s="2"/>
      <c r="AA132" s="2"/>
      <c r="AB132" s="2"/>
      <c r="AC132" s="2"/>
    </row>
    <row r="133" ht="12.75" customHeight="1">
      <c r="Q133" s="2"/>
      <c r="R133" s="2"/>
      <c r="S133" s="2"/>
      <c r="T133" s="2"/>
      <c r="U133" s="2" t="s">
        <v>0</v>
      </c>
      <c r="V133" s="2"/>
      <c r="W133" s="2"/>
      <c r="X133" s="2"/>
      <c r="Y133" s="2"/>
      <c r="Z133" s="2"/>
      <c r="AA133" s="2"/>
      <c r="AB133" s="2"/>
      <c r="AC133" s="2"/>
    </row>
    <row r="134" ht="12.75" customHeight="1">
      <c r="Q134" s="2"/>
      <c r="R134" s="2"/>
      <c r="S134" s="2"/>
      <c r="T134" s="2"/>
      <c r="U134" s="2" t="s">
        <v>0</v>
      </c>
      <c r="V134" s="2"/>
      <c r="W134" s="2"/>
      <c r="X134" s="2"/>
      <c r="Y134" s="2"/>
      <c r="Z134" s="2"/>
      <c r="AA134" s="2"/>
      <c r="AB134" s="2"/>
      <c r="AC134" s="2"/>
    </row>
    <row r="135" ht="12.75" customHeight="1">
      <c r="Q135" s="2"/>
      <c r="R135" s="2"/>
      <c r="S135" s="2"/>
      <c r="T135" s="2"/>
      <c r="U135" s="2" t="s">
        <v>0</v>
      </c>
      <c r="V135" s="2"/>
      <c r="W135" s="2"/>
      <c r="X135" s="2"/>
      <c r="Y135" s="2"/>
      <c r="Z135" s="2"/>
      <c r="AA135" s="2"/>
      <c r="AB135" s="2"/>
      <c r="AC135" s="2"/>
    </row>
    <row r="136" ht="12.75" customHeight="1">
      <c r="Q136" s="2"/>
      <c r="R136" s="2"/>
      <c r="S136" s="2"/>
      <c r="T136" s="2"/>
      <c r="U136" s="2" t="s">
        <v>0</v>
      </c>
      <c r="V136" s="2"/>
      <c r="W136" s="2"/>
      <c r="X136" s="2"/>
      <c r="Y136" s="2"/>
      <c r="Z136" s="2"/>
      <c r="AA136" s="2"/>
      <c r="AB136" s="2"/>
      <c r="AC136" s="2"/>
    </row>
    <row r="137" ht="12.75" customHeight="1">
      <c r="Q137" s="2"/>
      <c r="R137" s="2"/>
      <c r="S137" s="2"/>
      <c r="T137" s="2"/>
      <c r="U137" s="2" t="s">
        <v>0</v>
      </c>
      <c r="V137" s="2"/>
      <c r="W137" s="2"/>
      <c r="X137" s="2"/>
      <c r="Y137" s="2"/>
      <c r="Z137" s="2"/>
      <c r="AA137" s="2"/>
      <c r="AB137" s="2"/>
      <c r="AC137" s="2"/>
    </row>
    <row r="138" ht="12.75" customHeight="1">
      <c r="Q138" s="2"/>
      <c r="R138" s="2"/>
      <c r="S138" s="2"/>
      <c r="T138" s="2"/>
      <c r="U138" s="2" t="s">
        <v>0</v>
      </c>
      <c r="V138" s="2"/>
      <c r="W138" s="2"/>
      <c r="X138" s="2"/>
      <c r="Y138" s="2"/>
      <c r="Z138" s="2"/>
      <c r="AA138" s="2"/>
      <c r="AB138" s="2"/>
      <c r="AC138" s="2"/>
    </row>
    <row r="139" ht="12.75" customHeight="1">
      <c r="Q139" s="2"/>
      <c r="R139" s="2"/>
      <c r="S139" s="2"/>
      <c r="T139" s="2"/>
      <c r="U139" s="2" t="s">
        <v>0</v>
      </c>
      <c r="V139" s="2"/>
      <c r="W139" s="2"/>
      <c r="X139" s="2"/>
      <c r="Y139" s="2"/>
      <c r="Z139" s="2"/>
      <c r="AA139" s="2"/>
      <c r="AB139" s="2"/>
      <c r="AC139" s="2"/>
    </row>
    <row r="140" ht="12.75" customHeight="1">
      <c r="Q140" s="2"/>
      <c r="R140" s="2"/>
      <c r="S140" s="2"/>
      <c r="T140" s="2"/>
      <c r="U140" s="2" t="s">
        <v>0</v>
      </c>
      <c r="V140" s="2"/>
      <c r="W140" s="2"/>
      <c r="X140" s="2"/>
      <c r="Y140" s="2"/>
      <c r="Z140" s="2"/>
      <c r="AA140" s="2"/>
      <c r="AB140" s="2"/>
      <c r="AC140" s="2"/>
    </row>
    <row r="141" ht="12.75" customHeight="1">
      <c r="Q141" s="2"/>
      <c r="R141" s="2"/>
      <c r="S141" s="2"/>
      <c r="T141" s="2"/>
      <c r="U141" s="2" t="s">
        <v>0</v>
      </c>
      <c r="V141" s="2"/>
      <c r="W141" s="2"/>
      <c r="X141" s="2"/>
      <c r="Y141" s="2"/>
      <c r="Z141" s="2"/>
      <c r="AA141" s="2"/>
      <c r="AB141" s="2"/>
      <c r="AC141" s="2"/>
    </row>
    <row r="142" ht="12.75" customHeight="1">
      <c r="Q142" s="2"/>
      <c r="R142" s="2"/>
      <c r="S142" s="2"/>
      <c r="T142" s="2"/>
      <c r="U142" s="2" t="s">
        <v>0</v>
      </c>
      <c r="V142" s="2"/>
      <c r="W142" s="2"/>
      <c r="X142" s="2"/>
      <c r="Y142" s="2"/>
      <c r="Z142" s="2"/>
      <c r="AA142" s="2"/>
      <c r="AB142" s="2"/>
      <c r="AC142" s="2"/>
    </row>
    <row r="143" ht="12.75" customHeight="1">
      <c r="Q143" s="2"/>
      <c r="R143" s="2"/>
      <c r="S143" s="2"/>
      <c r="T143" s="2"/>
      <c r="U143" s="2" t="s">
        <v>0</v>
      </c>
      <c r="V143" s="2"/>
      <c r="W143" s="2"/>
      <c r="X143" s="2"/>
      <c r="Y143" s="2"/>
      <c r="Z143" s="2"/>
      <c r="AA143" s="2"/>
      <c r="AB143" s="2"/>
      <c r="AC143" s="2"/>
    </row>
    <row r="144" ht="12.75" customHeight="1">
      <c r="Q144" s="2"/>
      <c r="R144" s="2"/>
      <c r="S144" s="2"/>
      <c r="T144" s="2"/>
      <c r="U144" s="2" t="s">
        <v>0</v>
      </c>
      <c r="V144" s="2"/>
      <c r="W144" s="2"/>
      <c r="X144" s="2"/>
      <c r="Y144" s="2"/>
      <c r="Z144" s="2"/>
      <c r="AA144" s="2"/>
      <c r="AB144" s="2"/>
      <c r="AC144" s="2"/>
    </row>
    <row r="145" ht="12.75" customHeight="1">
      <c r="Q145" s="2"/>
      <c r="R145" s="2"/>
      <c r="S145" s="2"/>
      <c r="T145" s="2"/>
      <c r="U145" s="2" t="s">
        <v>0</v>
      </c>
      <c r="V145" s="2"/>
      <c r="W145" s="2"/>
      <c r="X145" s="2"/>
      <c r="Y145" s="2"/>
      <c r="Z145" s="2"/>
      <c r="AA145" s="2"/>
      <c r="AB145" s="2"/>
      <c r="AC145" s="2"/>
    </row>
    <row r="146" ht="12.75" customHeight="1">
      <c r="Q146" s="2"/>
      <c r="R146" s="2"/>
      <c r="S146" s="2"/>
      <c r="T146" s="2"/>
      <c r="U146" s="2" t="s">
        <v>0</v>
      </c>
      <c r="V146" s="2"/>
      <c r="W146" s="2"/>
      <c r="X146" s="2"/>
      <c r="Y146" s="2"/>
      <c r="Z146" s="2"/>
      <c r="AA146" s="2"/>
      <c r="AB146" s="2"/>
      <c r="AC146" s="2"/>
    </row>
    <row r="147" ht="12.75" customHeight="1">
      <c r="Q147" s="2"/>
      <c r="R147" s="2"/>
      <c r="S147" s="2"/>
      <c r="T147" s="2"/>
      <c r="U147" s="2" t="s">
        <v>0</v>
      </c>
      <c r="V147" s="2"/>
      <c r="W147" s="2"/>
      <c r="X147" s="2"/>
      <c r="Y147" s="2"/>
      <c r="Z147" s="2"/>
      <c r="AA147" s="2"/>
      <c r="AB147" s="2"/>
      <c r="AC147" s="2"/>
    </row>
    <row r="148" ht="12.75" customHeight="1">
      <c r="Q148" s="2"/>
      <c r="R148" s="2"/>
      <c r="S148" s="2"/>
      <c r="T148" s="2"/>
      <c r="U148" s="2" t="s">
        <v>0</v>
      </c>
      <c r="V148" s="2"/>
      <c r="W148" s="2"/>
      <c r="X148" s="2"/>
      <c r="Y148" s="2"/>
      <c r="Z148" s="2"/>
      <c r="AA148" s="2"/>
      <c r="AB148" s="2"/>
      <c r="AC148" s="2"/>
    </row>
    <row r="149" ht="12.75" customHeight="1">
      <c r="Q149" s="2"/>
      <c r="R149" s="2"/>
      <c r="S149" s="2"/>
      <c r="T149" s="2"/>
      <c r="U149" s="2" t="s">
        <v>0</v>
      </c>
      <c r="V149" s="2"/>
      <c r="W149" s="2"/>
      <c r="X149" s="2"/>
      <c r="Y149" s="2"/>
      <c r="Z149" s="2"/>
      <c r="AA149" s="2"/>
      <c r="AB149" s="2"/>
      <c r="AC149" s="2"/>
    </row>
    <row r="150" ht="12.75" customHeight="1">
      <c r="Q150" s="2"/>
      <c r="R150" s="2"/>
      <c r="S150" s="2"/>
      <c r="T150" s="2"/>
      <c r="U150" s="2" t="s">
        <v>0</v>
      </c>
      <c r="V150" s="2"/>
      <c r="W150" s="2"/>
      <c r="X150" s="2"/>
      <c r="Y150" s="2"/>
      <c r="Z150" s="2"/>
      <c r="AA150" s="2"/>
      <c r="AB150" s="2"/>
      <c r="AC150" s="2"/>
    </row>
    <row r="151" ht="12.75" customHeight="1">
      <c r="Q151" s="2"/>
      <c r="R151" s="2"/>
      <c r="S151" s="2"/>
      <c r="T151" s="2"/>
      <c r="U151" s="2" t="s">
        <v>0</v>
      </c>
      <c r="V151" s="2"/>
      <c r="W151" s="2"/>
      <c r="X151" s="2"/>
      <c r="Y151" s="2"/>
      <c r="Z151" s="2"/>
      <c r="AA151" s="2"/>
      <c r="AB151" s="2"/>
      <c r="AC151" s="2"/>
    </row>
    <row r="152" ht="12.75" customHeight="1">
      <c r="Q152" s="2"/>
      <c r="R152" s="2"/>
      <c r="S152" s="2"/>
      <c r="T152" s="2"/>
      <c r="U152" s="2" t="s">
        <v>0</v>
      </c>
      <c r="V152" s="2"/>
      <c r="W152" s="2"/>
      <c r="X152" s="2"/>
      <c r="Y152" s="2"/>
      <c r="Z152" s="2"/>
      <c r="AA152" s="2"/>
      <c r="AB152" s="2"/>
      <c r="AC152" s="2"/>
    </row>
    <row r="153" ht="12.75" customHeight="1">
      <c r="Q153" s="2"/>
      <c r="R153" s="2"/>
      <c r="S153" s="2"/>
      <c r="T153" s="2"/>
      <c r="U153" s="2" t="s">
        <v>0</v>
      </c>
      <c r="V153" s="2"/>
      <c r="W153" s="2"/>
      <c r="X153" s="2"/>
      <c r="Y153" s="2"/>
      <c r="Z153" s="2"/>
      <c r="AA153" s="2"/>
      <c r="AB153" s="2"/>
      <c r="AC153" s="2"/>
    </row>
    <row r="154" ht="12.75" customHeight="1">
      <c r="Q154" s="2"/>
      <c r="R154" s="2"/>
      <c r="S154" s="2"/>
      <c r="T154" s="2"/>
      <c r="U154" s="2" t="s">
        <v>0</v>
      </c>
      <c r="V154" s="2"/>
      <c r="W154" s="2"/>
      <c r="X154" s="2"/>
      <c r="Y154" s="2"/>
      <c r="Z154" s="2"/>
      <c r="AA154" s="2"/>
      <c r="AB154" s="2"/>
      <c r="AC154" s="2"/>
    </row>
    <row r="155" ht="12.75" customHeight="1">
      <c r="Q155" s="2"/>
      <c r="R155" s="2"/>
      <c r="S155" s="2"/>
      <c r="T155" s="2"/>
      <c r="U155" s="2" t="s">
        <v>0</v>
      </c>
      <c r="V155" s="2"/>
      <c r="W155" s="2"/>
      <c r="X155" s="2"/>
      <c r="Y155" s="2"/>
      <c r="Z155" s="2"/>
      <c r="AA155" s="2"/>
      <c r="AB155" s="2"/>
      <c r="AC155" s="2"/>
    </row>
    <row r="156" ht="12.75" customHeight="1">
      <c r="Q156" s="2"/>
      <c r="R156" s="2"/>
      <c r="S156" s="2"/>
      <c r="T156" s="2"/>
      <c r="U156" s="2" t="s">
        <v>0</v>
      </c>
      <c r="V156" s="2"/>
      <c r="W156" s="2"/>
      <c r="X156" s="2"/>
      <c r="Y156" s="2"/>
      <c r="Z156" s="2"/>
      <c r="AA156" s="2"/>
      <c r="AB156" s="2"/>
      <c r="AC156" s="2"/>
    </row>
    <row r="157" ht="12.75" customHeight="1">
      <c r="Q157" s="2"/>
      <c r="R157" s="2"/>
      <c r="S157" s="2"/>
      <c r="T157" s="2"/>
      <c r="U157" s="2" t="s">
        <v>0</v>
      </c>
      <c r="V157" s="2"/>
      <c r="W157" s="2"/>
      <c r="X157" s="2"/>
      <c r="Y157" s="2"/>
      <c r="Z157" s="2"/>
      <c r="AA157" s="2"/>
      <c r="AB157" s="2"/>
      <c r="AC157" s="2"/>
    </row>
    <row r="158" ht="12.75" customHeight="1">
      <c r="Q158" s="2"/>
      <c r="R158" s="2"/>
      <c r="S158" s="2"/>
      <c r="T158" s="2"/>
      <c r="U158" s="2" t="s">
        <v>0</v>
      </c>
      <c r="V158" s="2"/>
      <c r="W158" s="2"/>
      <c r="X158" s="2"/>
      <c r="Y158" s="2"/>
      <c r="Z158" s="2"/>
      <c r="AA158" s="2"/>
      <c r="AB158" s="2"/>
      <c r="AC158" s="2"/>
    </row>
    <row r="159" ht="12.75" customHeight="1">
      <c r="Q159" s="2"/>
      <c r="R159" s="2"/>
      <c r="S159" s="2"/>
      <c r="T159" s="2"/>
      <c r="U159" s="2" t="s">
        <v>0</v>
      </c>
      <c r="V159" s="2"/>
      <c r="W159" s="2"/>
      <c r="X159" s="2"/>
      <c r="Y159" s="2"/>
      <c r="Z159" s="2"/>
      <c r="AA159" s="2"/>
      <c r="AB159" s="2"/>
      <c r="AC159" s="2"/>
    </row>
    <row r="160" ht="12.75" customHeight="1">
      <c r="Q160" s="2"/>
      <c r="R160" s="2"/>
      <c r="S160" s="2"/>
      <c r="T160" s="2"/>
      <c r="U160" s="2" t="s">
        <v>0</v>
      </c>
      <c r="V160" s="2"/>
      <c r="W160" s="2"/>
      <c r="X160" s="2"/>
      <c r="Y160" s="2"/>
      <c r="Z160" s="2"/>
      <c r="AA160" s="2"/>
      <c r="AB160" s="2"/>
      <c r="AC160" s="2"/>
    </row>
    <row r="161" ht="12.75" customHeight="1">
      <c r="Q161" s="2"/>
      <c r="R161" s="2"/>
      <c r="S161" s="2"/>
      <c r="T161" s="2"/>
      <c r="U161" s="2" t="s">
        <v>0</v>
      </c>
      <c r="V161" s="2"/>
      <c r="W161" s="2"/>
      <c r="X161" s="2"/>
      <c r="Y161" s="2"/>
      <c r="Z161" s="2"/>
      <c r="AA161" s="2"/>
      <c r="AB161" s="2"/>
      <c r="AC161" s="2"/>
    </row>
    <row r="162" ht="12.75" customHeight="1">
      <c r="Q162" s="2"/>
      <c r="R162" s="2"/>
      <c r="S162" s="2"/>
      <c r="T162" s="2"/>
      <c r="U162" s="2" t="s">
        <v>0</v>
      </c>
      <c r="V162" s="2"/>
      <c r="W162" s="2"/>
      <c r="X162" s="2"/>
      <c r="Y162" s="2"/>
      <c r="Z162" s="2"/>
      <c r="AA162" s="2"/>
      <c r="AB162" s="2"/>
      <c r="AC162" s="2"/>
    </row>
    <row r="163" ht="12.75" customHeight="1">
      <c r="Q163" s="2"/>
      <c r="R163" s="2"/>
      <c r="S163" s="2"/>
      <c r="T163" s="2"/>
      <c r="U163" s="2" t="s">
        <v>0</v>
      </c>
      <c r="V163" s="2"/>
      <c r="W163" s="2"/>
      <c r="X163" s="2"/>
      <c r="Y163" s="2"/>
      <c r="Z163" s="2"/>
      <c r="AA163" s="2"/>
      <c r="AB163" s="2"/>
      <c r="AC163" s="2"/>
    </row>
    <row r="164" ht="12.75" customHeight="1">
      <c r="Q164" s="2"/>
      <c r="R164" s="2"/>
      <c r="S164" s="2"/>
      <c r="T164" s="2"/>
      <c r="U164" s="2" t="s">
        <v>0</v>
      </c>
      <c r="V164" s="2"/>
      <c r="W164" s="2"/>
      <c r="X164" s="2"/>
      <c r="Y164" s="2"/>
      <c r="Z164" s="2"/>
      <c r="AA164" s="2"/>
      <c r="AB164" s="2"/>
      <c r="AC164" s="2"/>
    </row>
    <row r="165" ht="12.75" customHeight="1">
      <c r="Q165" s="2"/>
      <c r="R165" s="2"/>
      <c r="S165" s="2"/>
      <c r="T165" s="2"/>
      <c r="U165" s="2" t="s">
        <v>0</v>
      </c>
      <c r="V165" s="2"/>
      <c r="W165" s="2"/>
      <c r="X165" s="2"/>
      <c r="Y165" s="2"/>
      <c r="Z165" s="2"/>
      <c r="AA165" s="2"/>
      <c r="AB165" s="2"/>
      <c r="AC165" s="2"/>
    </row>
    <row r="166" ht="12.75" customHeight="1">
      <c r="Q166" s="2"/>
      <c r="R166" s="2"/>
      <c r="S166" s="2"/>
      <c r="T166" s="2"/>
      <c r="U166" s="2" t="s">
        <v>0</v>
      </c>
      <c r="V166" s="2"/>
      <c r="W166" s="2"/>
      <c r="X166" s="2"/>
      <c r="Y166" s="2"/>
      <c r="Z166" s="2"/>
      <c r="AA166" s="2"/>
      <c r="AB166" s="2"/>
      <c r="AC166" s="2"/>
    </row>
    <row r="167" ht="12.75" customHeight="1">
      <c r="Q167" s="2"/>
      <c r="R167" s="2"/>
      <c r="S167" s="2"/>
      <c r="T167" s="2"/>
      <c r="U167" s="2" t="s">
        <v>0</v>
      </c>
      <c r="V167" s="2"/>
      <c r="W167" s="2"/>
      <c r="X167" s="2"/>
      <c r="Y167" s="2"/>
      <c r="Z167" s="2"/>
      <c r="AA167" s="2"/>
      <c r="AB167" s="2"/>
      <c r="AC167" s="2"/>
    </row>
    <row r="168" ht="12.75" customHeight="1">
      <c r="Q168" s="2"/>
      <c r="R168" s="2"/>
      <c r="S168" s="2"/>
      <c r="T168" s="2"/>
      <c r="U168" s="2" t="s">
        <v>0</v>
      </c>
      <c r="V168" s="2"/>
      <c r="W168" s="2"/>
      <c r="X168" s="2"/>
      <c r="Y168" s="2"/>
      <c r="Z168" s="2"/>
      <c r="AA168" s="2"/>
      <c r="AB168" s="2"/>
      <c r="AC168" s="2"/>
    </row>
    <row r="169" ht="12.75" customHeight="1">
      <c r="Q169" s="2"/>
      <c r="R169" s="2"/>
      <c r="S169" s="2"/>
      <c r="T169" s="2"/>
      <c r="U169" s="2" t="s">
        <v>0</v>
      </c>
      <c r="V169" s="2"/>
      <c r="W169" s="2"/>
      <c r="X169" s="2"/>
      <c r="Y169" s="2"/>
      <c r="Z169" s="2"/>
      <c r="AA169" s="2"/>
      <c r="AB169" s="2"/>
      <c r="AC169" s="2"/>
    </row>
    <row r="170" ht="12.75" customHeight="1">
      <c r="Q170" s="2"/>
      <c r="R170" s="2"/>
      <c r="S170" s="2"/>
      <c r="T170" s="2"/>
      <c r="U170" s="2" t="s">
        <v>0</v>
      </c>
      <c r="V170" s="2"/>
      <c r="W170" s="2"/>
      <c r="X170" s="2"/>
      <c r="Y170" s="2"/>
      <c r="Z170" s="2"/>
      <c r="AA170" s="2"/>
      <c r="AB170" s="2"/>
      <c r="AC170" s="2"/>
    </row>
    <row r="171" ht="12.75" customHeight="1">
      <c r="Q171" s="2"/>
      <c r="R171" s="2"/>
      <c r="S171" s="2"/>
      <c r="T171" s="2"/>
      <c r="U171" s="2" t="s">
        <v>0</v>
      </c>
      <c r="V171" s="2"/>
      <c r="W171" s="2"/>
      <c r="X171" s="2"/>
      <c r="Y171" s="2"/>
      <c r="Z171" s="2"/>
      <c r="AA171" s="2"/>
      <c r="AB171" s="2"/>
      <c r="AC171" s="2"/>
    </row>
    <row r="172" ht="12.75" customHeight="1">
      <c r="Q172" s="2"/>
      <c r="R172" s="2"/>
      <c r="S172" s="2"/>
      <c r="T172" s="2"/>
      <c r="U172" s="2" t="s">
        <v>0</v>
      </c>
      <c r="V172" s="2"/>
      <c r="W172" s="2"/>
      <c r="X172" s="2"/>
      <c r="Y172" s="2"/>
      <c r="Z172" s="2"/>
      <c r="AA172" s="2"/>
      <c r="AB172" s="2"/>
      <c r="AC172" s="2"/>
    </row>
    <row r="173" ht="12.75" customHeight="1">
      <c r="Q173" s="2"/>
      <c r="R173" s="2"/>
      <c r="S173" s="2"/>
      <c r="T173" s="2"/>
      <c r="U173" s="2" t="s">
        <v>0</v>
      </c>
      <c r="V173" s="2"/>
      <c r="W173" s="2"/>
      <c r="X173" s="2"/>
      <c r="Y173" s="2"/>
      <c r="Z173" s="2"/>
      <c r="AA173" s="2"/>
      <c r="AB173" s="2"/>
      <c r="AC173" s="2"/>
    </row>
    <row r="174" ht="12.75" customHeight="1">
      <c r="Q174" s="2"/>
      <c r="R174" s="2"/>
      <c r="S174" s="2"/>
      <c r="T174" s="2"/>
      <c r="U174" s="2" t="s">
        <v>0</v>
      </c>
      <c r="V174" s="2"/>
      <c r="W174" s="2"/>
      <c r="X174" s="2"/>
      <c r="Y174" s="2"/>
      <c r="Z174" s="2"/>
      <c r="AA174" s="2"/>
      <c r="AB174" s="2"/>
      <c r="AC174" s="2"/>
    </row>
    <row r="175" ht="12.75" customHeight="1">
      <c r="Q175" s="2"/>
      <c r="R175" s="2"/>
      <c r="S175" s="2"/>
      <c r="T175" s="2"/>
      <c r="U175" s="2" t="s">
        <v>0</v>
      </c>
      <c r="V175" s="2"/>
      <c r="W175" s="2"/>
      <c r="X175" s="2"/>
      <c r="Y175" s="2"/>
      <c r="Z175" s="2"/>
      <c r="AA175" s="2"/>
      <c r="AB175" s="2"/>
      <c r="AC175" s="2"/>
    </row>
    <row r="176" ht="12.75" customHeight="1">
      <c r="Q176" s="2"/>
      <c r="R176" s="2"/>
      <c r="S176" s="2"/>
      <c r="T176" s="2"/>
      <c r="U176" s="2" t="s">
        <v>0</v>
      </c>
      <c r="V176" s="2"/>
      <c r="W176" s="2"/>
      <c r="X176" s="2"/>
      <c r="Y176" s="2"/>
      <c r="Z176" s="2"/>
      <c r="AA176" s="2"/>
      <c r="AB176" s="2"/>
      <c r="AC176" s="2"/>
    </row>
    <row r="177" ht="12.75" customHeight="1">
      <c r="Q177" s="2"/>
      <c r="R177" s="2"/>
      <c r="S177" s="2"/>
      <c r="T177" s="2"/>
      <c r="U177" s="2" t="s">
        <v>0</v>
      </c>
      <c r="V177" s="2"/>
      <c r="W177" s="2"/>
      <c r="X177" s="2"/>
      <c r="Y177" s="2"/>
      <c r="Z177" s="2"/>
      <c r="AA177" s="2"/>
      <c r="AB177" s="2"/>
      <c r="AC177" s="2"/>
    </row>
    <row r="178" ht="12.75" customHeight="1">
      <c r="Q178" s="2"/>
      <c r="R178" s="2"/>
      <c r="S178" s="2"/>
      <c r="T178" s="2"/>
      <c r="U178" s="2" t="s">
        <v>0</v>
      </c>
      <c r="V178" s="2"/>
      <c r="W178" s="2"/>
      <c r="X178" s="2"/>
      <c r="Y178" s="2"/>
      <c r="Z178" s="2"/>
      <c r="AA178" s="2"/>
      <c r="AB178" s="2"/>
      <c r="AC178" s="2"/>
    </row>
    <row r="179" ht="12.75" customHeight="1">
      <c r="Q179" s="2"/>
      <c r="R179" s="2"/>
      <c r="S179" s="2"/>
      <c r="T179" s="2"/>
      <c r="U179" s="2" t="s">
        <v>0</v>
      </c>
      <c r="V179" s="2"/>
      <c r="W179" s="2"/>
      <c r="X179" s="2"/>
      <c r="Y179" s="2"/>
      <c r="Z179" s="2"/>
      <c r="AA179" s="2"/>
      <c r="AB179" s="2"/>
      <c r="AC179" s="2"/>
    </row>
    <row r="180" ht="12.75" customHeight="1">
      <c r="Q180" s="2"/>
      <c r="R180" s="2"/>
      <c r="S180" s="2"/>
      <c r="T180" s="2"/>
      <c r="U180" s="2" t="s">
        <v>0</v>
      </c>
      <c r="V180" s="2"/>
      <c r="W180" s="2"/>
      <c r="X180" s="2"/>
      <c r="Y180" s="2"/>
      <c r="Z180" s="2"/>
      <c r="AA180" s="2"/>
      <c r="AB180" s="2"/>
      <c r="AC180" s="2"/>
    </row>
    <row r="181" ht="12.75" customHeight="1">
      <c r="Q181" s="2"/>
      <c r="R181" s="2"/>
      <c r="S181" s="2"/>
      <c r="T181" s="2"/>
      <c r="U181" s="2" t="s">
        <v>0</v>
      </c>
      <c r="V181" s="2"/>
      <c r="W181" s="2"/>
      <c r="X181" s="2"/>
      <c r="Y181" s="2"/>
      <c r="Z181" s="2"/>
      <c r="AA181" s="2"/>
      <c r="AB181" s="2"/>
      <c r="AC181" s="2"/>
    </row>
    <row r="182" ht="12.75" customHeight="1">
      <c r="Q182" s="2"/>
      <c r="R182" s="2"/>
      <c r="S182" s="2"/>
      <c r="T182" s="2"/>
      <c r="U182" s="2" t="s">
        <v>0</v>
      </c>
      <c r="V182" s="2"/>
      <c r="W182" s="2"/>
      <c r="X182" s="2"/>
      <c r="Y182" s="2"/>
      <c r="Z182" s="2"/>
      <c r="AA182" s="2"/>
      <c r="AB182" s="2"/>
      <c r="AC182" s="2"/>
    </row>
    <row r="183" ht="12.75" customHeight="1">
      <c r="Q183" s="2"/>
      <c r="R183" s="2"/>
      <c r="S183" s="2"/>
      <c r="T183" s="2"/>
      <c r="U183" s="2" t="s">
        <v>0</v>
      </c>
      <c r="V183" s="2"/>
      <c r="W183" s="2"/>
      <c r="X183" s="2"/>
      <c r="Y183" s="2"/>
      <c r="Z183" s="2"/>
      <c r="AA183" s="2"/>
      <c r="AB183" s="2"/>
      <c r="AC183" s="2"/>
    </row>
    <row r="184" ht="12.75" customHeight="1">
      <c r="Q184" s="2"/>
      <c r="R184" s="2"/>
      <c r="S184" s="2"/>
      <c r="T184" s="2"/>
      <c r="U184" s="2" t="s">
        <v>0</v>
      </c>
      <c r="V184" s="2"/>
      <c r="W184" s="2"/>
      <c r="X184" s="2"/>
      <c r="Y184" s="2"/>
      <c r="Z184" s="2"/>
      <c r="AA184" s="2"/>
      <c r="AB184" s="2"/>
      <c r="AC184" s="2"/>
    </row>
    <row r="185" ht="12.75" customHeight="1">
      <c r="Q185" s="2"/>
      <c r="R185" s="2"/>
      <c r="S185" s="2"/>
      <c r="T185" s="2"/>
      <c r="U185" s="2" t="s">
        <v>0</v>
      </c>
      <c r="V185" s="2"/>
      <c r="W185" s="2"/>
      <c r="X185" s="2"/>
      <c r="Y185" s="2"/>
      <c r="Z185" s="2"/>
      <c r="AA185" s="2"/>
      <c r="AB185" s="2"/>
      <c r="AC185" s="2"/>
    </row>
    <row r="186" ht="12.75" customHeight="1">
      <c r="Q186" s="2"/>
      <c r="R186" s="2"/>
      <c r="S186" s="2"/>
      <c r="T186" s="2"/>
      <c r="U186" s="2" t="s">
        <v>0</v>
      </c>
      <c r="V186" s="2"/>
      <c r="W186" s="2"/>
      <c r="X186" s="2"/>
      <c r="Y186" s="2"/>
      <c r="Z186" s="2"/>
      <c r="AA186" s="2"/>
      <c r="AB186" s="2"/>
      <c r="AC186" s="2"/>
    </row>
    <row r="187" ht="12.75" customHeight="1">
      <c r="Q187" s="2"/>
      <c r="R187" s="2"/>
      <c r="S187" s="2"/>
      <c r="T187" s="2"/>
      <c r="U187" s="2" t="s">
        <v>0</v>
      </c>
      <c r="V187" s="2"/>
      <c r="W187" s="2"/>
      <c r="X187" s="2"/>
      <c r="Y187" s="2"/>
      <c r="Z187" s="2"/>
      <c r="AA187" s="2"/>
      <c r="AB187" s="2"/>
      <c r="AC187" s="2"/>
    </row>
    <row r="188" ht="12.75" customHeight="1">
      <c r="Q188" s="2"/>
      <c r="R188" s="2"/>
      <c r="S188" s="2"/>
      <c r="T188" s="2"/>
      <c r="U188" s="2" t="s">
        <v>0</v>
      </c>
      <c r="V188" s="2"/>
      <c r="W188" s="2"/>
      <c r="X188" s="2"/>
      <c r="Y188" s="2"/>
      <c r="Z188" s="2"/>
      <c r="AA188" s="2"/>
      <c r="AB188" s="2"/>
      <c r="AC188" s="2"/>
    </row>
    <row r="189" ht="12.75" customHeight="1">
      <c r="Q189" s="2"/>
      <c r="R189" s="2"/>
      <c r="S189" s="2"/>
      <c r="T189" s="2"/>
      <c r="U189" s="2" t="s">
        <v>0</v>
      </c>
      <c r="V189" s="2"/>
      <c r="W189" s="2"/>
      <c r="X189" s="2"/>
      <c r="Y189" s="2"/>
      <c r="Z189" s="2"/>
      <c r="AA189" s="2"/>
      <c r="AB189" s="2"/>
      <c r="AC189" s="2"/>
    </row>
    <row r="190" ht="12.75" customHeight="1">
      <c r="Q190" s="2"/>
      <c r="R190" s="2"/>
      <c r="S190" s="2"/>
      <c r="T190" s="2"/>
      <c r="U190" s="2" t="s">
        <v>0</v>
      </c>
      <c r="V190" s="2"/>
      <c r="W190" s="2"/>
      <c r="X190" s="2"/>
      <c r="Y190" s="2"/>
      <c r="Z190" s="2"/>
      <c r="AA190" s="2"/>
      <c r="AB190" s="2"/>
      <c r="AC190" s="2"/>
    </row>
    <row r="191" ht="12.75" customHeight="1">
      <c r="Q191" s="2"/>
      <c r="R191" s="2"/>
      <c r="S191" s="2"/>
      <c r="T191" s="2"/>
      <c r="U191" s="2" t="s">
        <v>0</v>
      </c>
      <c r="V191" s="2"/>
      <c r="W191" s="2"/>
      <c r="X191" s="2"/>
      <c r="Y191" s="2"/>
      <c r="Z191" s="2"/>
      <c r="AA191" s="2"/>
      <c r="AB191" s="2"/>
      <c r="AC191" s="2"/>
    </row>
    <row r="192" ht="12.75" customHeight="1">
      <c r="Q192" s="2"/>
      <c r="R192" s="2"/>
      <c r="S192" s="2"/>
      <c r="T192" s="2"/>
      <c r="U192" s="2" t="s">
        <v>0</v>
      </c>
      <c r="V192" s="2"/>
      <c r="W192" s="2"/>
      <c r="X192" s="2"/>
      <c r="Y192" s="2"/>
      <c r="Z192" s="2"/>
      <c r="AA192" s="2"/>
      <c r="AB192" s="2"/>
      <c r="AC192" s="2"/>
    </row>
    <row r="193" ht="12.75" customHeight="1">
      <c r="Q193" s="2"/>
      <c r="R193" s="2"/>
      <c r="S193" s="2"/>
      <c r="T193" s="2"/>
      <c r="U193" s="2" t="s">
        <v>0</v>
      </c>
      <c r="V193" s="2"/>
      <c r="W193" s="2"/>
      <c r="X193" s="2"/>
      <c r="Y193" s="2"/>
      <c r="Z193" s="2"/>
      <c r="AA193" s="2"/>
      <c r="AB193" s="2"/>
      <c r="AC193" s="2"/>
    </row>
    <row r="194" ht="12.75" customHeight="1">
      <c r="Q194" s="2"/>
      <c r="R194" s="2"/>
      <c r="S194" s="2"/>
      <c r="T194" s="2"/>
      <c r="U194" s="2" t="s">
        <v>0</v>
      </c>
      <c r="V194" s="2"/>
      <c r="W194" s="2"/>
      <c r="X194" s="2"/>
      <c r="Y194" s="2"/>
      <c r="Z194" s="2"/>
      <c r="AA194" s="2"/>
      <c r="AB194" s="2"/>
      <c r="AC194" s="2"/>
    </row>
    <row r="195" ht="12.75" customHeight="1">
      <c r="Q195" s="2"/>
      <c r="R195" s="2"/>
      <c r="S195" s="2"/>
      <c r="T195" s="2"/>
      <c r="U195" s="2" t="s">
        <v>0</v>
      </c>
      <c r="V195" s="2"/>
      <c r="W195" s="2"/>
      <c r="X195" s="2"/>
      <c r="Y195" s="2"/>
      <c r="Z195" s="2"/>
      <c r="AA195" s="2"/>
      <c r="AB195" s="2"/>
      <c r="AC195" s="2"/>
    </row>
    <row r="196" ht="12.75" customHeight="1">
      <c r="Q196" s="2"/>
      <c r="R196" s="2"/>
      <c r="S196" s="2"/>
      <c r="T196" s="2"/>
      <c r="U196" s="2" t="s">
        <v>0</v>
      </c>
      <c r="V196" s="2"/>
      <c r="W196" s="2"/>
      <c r="X196" s="2"/>
      <c r="Y196" s="2"/>
      <c r="Z196" s="2"/>
      <c r="AA196" s="2"/>
      <c r="AB196" s="2"/>
      <c r="AC196" s="2"/>
    </row>
    <row r="197" ht="12.75" customHeight="1">
      <c r="Q197" s="2"/>
      <c r="R197" s="2"/>
      <c r="S197" s="2"/>
      <c r="T197" s="2"/>
      <c r="U197" s="2" t="s">
        <v>0</v>
      </c>
      <c r="V197" s="2"/>
      <c r="W197" s="2"/>
      <c r="X197" s="2"/>
      <c r="Y197" s="2"/>
      <c r="Z197" s="2"/>
      <c r="AA197" s="2"/>
      <c r="AB197" s="2"/>
      <c r="AC197" s="2"/>
    </row>
    <row r="198" ht="12.75" customHeight="1">
      <c r="Q198" s="2"/>
      <c r="R198" s="2"/>
      <c r="S198" s="2"/>
      <c r="T198" s="2"/>
      <c r="U198" s="2" t="s">
        <v>0</v>
      </c>
      <c r="V198" s="2"/>
      <c r="W198" s="2"/>
      <c r="X198" s="2"/>
      <c r="Y198" s="2"/>
      <c r="Z198" s="2"/>
      <c r="AA198" s="2"/>
      <c r="AB198" s="2"/>
      <c r="AC198" s="2"/>
    </row>
    <row r="199" ht="12.75" customHeight="1">
      <c r="Q199" s="2"/>
      <c r="R199" s="2"/>
      <c r="S199" s="2"/>
      <c r="T199" s="2"/>
      <c r="U199" s="2" t="s">
        <v>0</v>
      </c>
      <c r="V199" s="2"/>
      <c r="W199" s="2"/>
      <c r="X199" s="2"/>
      <c r="Y199" s="2"/>
      <c r="Z199" s="2"/>
      <c r="AA199" s="2"/>
      <c r="AB199" s="2"/>
      <c r="AC199" s="2"/>
    </row>
    <row r="200" ht="12.75" customHeight="1">
      <c r="Q200" s="2"/>
      <c r="R200" s="2"/>
      <c r="S200" s="2"/>
      <c r="T200" s="2"/>
      <c r="U200" s="2" t="s">
        <v>0</v>
      </c>
      <c r="V200" s="2"/>
      <c r="W200" s="2"/>
      <c r="X200" s="2"/>
      <c r="Y200" s="2"/>
      <c r="Z200" s="2"/>
      <c r="AA200" s="2"/>
      <c r="AB200" s="2"/>
      <c r="AC200" s="2"/>
    </row>
    <row r="201" ht="12.75" customHeight="1">
      <c r="Q201" s="2"/>
      <c r="R201" s="2"/>
      <c r="S201" s="2"/>
      <c r="T201" s="2"/>
      <c r="U201" s="2" t="s">
        <v>0</v>
      </c>
      <c r="V201" s="2"/>
      <c r="W201" s="2"/>
      <c r="X201" s="2"/>
      <c r="Y201" s="2"/>
      <c r="Z201" s="2"/>
      <c r="AA201" s="2"/>
      <c r="AB201" s="2"/>
      <c r="AC201" s="2"/>
    </row>
    <row r="202" ht="12.75" customHeight="1">
      <c r="Q202" s="2"/>
      <c r="R202" s="2"/>
      <c r="S202" s="2"/>
      <c r="T202" s="2"/>
      <c r="U202" s="2" t="s">
        <v>0</v>
      </c>
      <c r="V202" s="2"/>
      <c r="W202" s="2"/>
      <c r="X202" s="2"/>
      <c r="Y202" s="2"/>
      <c r="Z202" s="2"/>
      <c r="AA202" s="2"/>
      <c r="AB202" s="2"/>
      <c r="AC202" s="2"/>
    </row>
    <row r="203" ht="12.75" customHeight="1">
      <c r="Q203" s="2"/>
      <c r="R203" s="2"/>
      <c r="S203" s="2"/>
      <c r="T203" s="2"/>
      <c r="U203" s="2" t="s">
        <v>0</v>
      </c>
      <c r="V203" s="2"/>
      <c r="W203" s="2"/>
      <c r="X203" s="2"/>
      <c r="Y203" s="2"/>
      <c r="Z203" s="2"/>
      <c r="AA203" s="2"/>
      <c r="AB203" s="2"/>
      <c r="AC203" s="2"/>
    </row>
    <row r="204" ht="12.75" customHeight="1">
      <c r="Q204" s="2"/>
      <c r="R204" s="2"/>
      <c r="S204" s="2"/>
      <c r="T204" s="2"/>
      <c r="U204" s="2" t="s">
        <v>0</v>
      </c>
      <c r="V204" s="2"/>
      <c r="W204" s="2"/>
      <c r="X204" s="2"/>
      <c r="Y204" s="2"/>
      <c r="Z204" s="2"/>
      <c r="AA204" s="2"/>
      <c r="AB204" s="2"/>
      <c r="AC204" s="2"/>
    </row>
    <row r="205" ht="12.75" customHeight="1">
      <c r="Q205" s="2"/>
      <c r="R205" s="2"/>
      <c r="S205" s="2"/>
      <c r="T205" s="2"/>
      <c r="U205" s="2" t="s">
        <v>0</v>
      </c>
      <c r="V205" s="2"/>
      <c r="W205" s="2"/>
      <c r="X205" s="2"/>
      <c r="Y205" s="2"/>
      <c r="Z205" s="2"/>
      <c r="AA205" s="2"/>
      <c r="AB205" s="2"/>
      <c r="AC205" s="2"/>
    </row>
    <row r="206" ht="12.75" customHeight="1">
      <c r="Q206" s="2"/>
      <c r="R206" s="2"/>
      <c r="S206" s="2"/>
      <c r="T206" s="2"/>
      <c r="U206" s="2" t="s">
        <v>0</v>
      </c>
      <c r="V206" s="2"/>
      <c r="W206" s="2"/>
      <c r="X206" s="2"/>
      <c r="Y206" s="2"/>
      <c r="Z206" s="2"/>
      <c r="AA206" s="2"/>
      <c r="AB206" s="2"/>
      <c r="AC206" s="2"/>
    </row>
    <row r="207" ht="12.75" customHeight="1">
      <c r="Q207" s="2"/>
      <c r="R207" s="2"/>
      <c r="S207" s="2"/>
      <c r="T207" s="2"/>
      <c r="U207" s="2" t="s">
        <v>0</v>
      </c>
      <c r="V207" s="2"/>
      <c r="W207" s="2"/>
      <c r="X207" s="2"/>
      <c r="Y207" s="2"/>
      <c r="Z207" s="2"/>
      <c r="AA207" s="2"/>
      <c r="AB207" s="2"/>
      <c r="AC207" s="2"/>
    </row>
    <row r="208" ht="12.75" customHeight="1">
      <c r="Q208" s="2"/>
      <c r="R208" s="2"/>
      <c r="S208" s="2"/>
      <c r="T208" s="2"/>
      <c r="U208" s="2" t="s">
        <v>0</v>
      </c>
      <c r="V208" s="2"/>
      <c r="W208" s="2"/>
      <c r="X208" s="2"/>
      <c r="Y208" s="2"/>
      <c r="Z208" s="2"/>
      <c r="AA208" s="2"/>
      <c r="AB208" s="2"/>
      <c r="AC208" s="2"/>
    </row>
    <row r="209" ht="12.75" customHeight="1">
      <c r="Q209" s="2"/>
      <c r="R209" s="2"/>
      <c r="S209" s="2"/>
      <c r="T209" s="2"/>
      <c r="U209" s="2" t="s">
        <v>0</v>
      </c>
      <c r="V209" s="2"/>
      <c r="W209" s="2"/>
      <c r="X209" s="2"/>
      <c r="Y209" s="2"/>
      <c r="Z209" s="2"/>
      <c r="AA209" s="2"/>
      <c r="AB209" s="2"/>
      <c r="AC209" s="2"/>
    </row>
    <row r="210" ht="12.75" customHeight="1">
      <c r="Q210" s="2"/>
      <c r="R210" s="2"/>
      <c r="S210" s="2"/>
      <c r="T210" s="2"/>
      <c r="U210" s="2" t="s">
        <v>0</v>
      </c>
      <c r="V210" s="2"/>
      <c r="W210" s="2"/>
      <c r="X210" s="2"/>
      <c r="Y210" s="2"/>
      <c r="Z210" s="2"/>
      <c r="AA210" s="2"/>
      <c r="AB210" s="2"/>
      <c r="AC210" s="2"/>
    </row>
    <row r="211" ht="12.75" customHeight="1">
      <c r="Q211" s="2"/>
      <c r="R211" s="2"/>
      <c r="S211" s="2"/>
      <c r="T211" s="2"/>
      <c r="U211" s="2" t="s">
        <v>0</v>
      </c>
      <c r="V211" s="2"/>
      <c r="W211" s="2"/>
      <c r="X211" s="2"/>
      <c r="Y211" s="2"/>
      <c r="Z211" s="2"/>
      <c r="AA211" s="2"/>
      <c r="AB211" s="2"/>
      <c r="AC211" s="2"/>
    </row>
    <row r="212" ht="12.75" customHeight="1">
      <c r="Q212" s="2"/>
      <c r="R212" s="2"/>
      <c r="S212" s="2"/>
      <c r="T212" s="2"/>
      <c r="U212" s="2" t="s">
        <v>0</v>
      </c>
      <c r="V212" s="2"/>
      <c r="W212" s="2"/>
      <c r="X212" s="2"/>
      <c r="Y212" s="2"/>
      <c r="Z212" s="2"/>
      <c r="AA212" s="2"/>
      <c r="AB212" s="2"/>
      <c r="AC212" s="2"/>
    </row>
    <row r="213" ht="12.75" customHeight="1">
      <c r="Q213" s="2"/>
      <c r="R213" s="2"/>
      <c r="S213" s="2"/>
      <c r="T213" s="2"/>
      <c r="U213" s="2" t="s">
        <v>0</v>
      </c>
      <c r="V213" s="2"/>
      <c r="W213" s="2"/>
      <c r="X213" s="2"/>
      <c r="Y213" s="2"/>
      <c r="Z213" s="2"/>
      <c r="AA213" s="2"/>
      <c r="AB213" s="2"/>
      <c r="AC213" s="2"/>
    </row>
    <row r="214" ht="12.75" customHeight="1">
      <c r="Q214" s="2"/>
      <c r="R214" s="2"/>
      <c r="S214" s="2"/>
      <c r="T214" s="2"/>
      <c r="U214" s="2" t="s">
        <v>0</v>
      </c>
      <c r="V214" s="2"/>
      <c r="W214" s="2"/>
      <c r="X214" s="2"/>
      <c r="Y214" s="2"/>
      <c r="Z214" s="2"/>
      <c r="AA214" s="2"/>
      <c r="AB214" s="2"/>
      <c r="AC214" s="2"/>
    </row>
    <row r="215" ht="12.75" customHeight="1">
      <c r="Q215" s="2"/>
      <c r="R215" s="2"/>
      <c r="S215" s="2"/>
      <c r="T215" s="2"/>
      <c r="U215" s="2" t="s">
        <v>0</v>
      </c>
      <c r="V215" s="2"/>
      <c r="W215" s="2"/>
      <c r="X215" s="2"/>
      <c r="Y215" s="2"/>
      <c r="Z215" s="2"/>
      <c r="AA215" s="2"/>
      <c r="AB215" s="2"/>
      <c r="AC215" s="2"/>
    </row>
    <row r="216" ht="12.75" customHeight="1">
      <c r="Q216" s="2"/>
      <c r="R216" s="2"/>
      <c r="S216" s="2"/>
      <c r="T216" s="2"/>
      <c r="U216" s="2" t="s">
        <v>0</v>
      </c>
      <c r="V216" s="2"/>
      <c r="W216" s="2"/>
      <c r="X216" s="2"/>
      <c r="Y216" s="2"/>
      <c r="Z216" s="2"/>
      <c r="AA216" s="2"/>
      <c r="AB216" s="2"/>
      <c r="AC216" s="2"/>
    </row>
    <row r="217" ht="12.75" customHeight="1">
      <c r="Q217" s="2"/>
      <c r="R217" s="2"/>
      <c r="S217" s="2"/>
      <c r="T217" s="2"/>
      <c r="U217" s="2" t="s">
        <v>0</v>
      </c>
      <c r="V217" s="2"/>
      <c r="W217" s="2"/>
      <c r="X217" s="2"/>
      <c r="Y217" s="2"/>
      <c r="Z217" s="2"/>
      <c r="AA217" s="2"/>
      <c r="AB217" s="2"/>
      <c r="AC217" s="2"/>
    </row>
    <row r="218" ht="12.75" customHeight="1">
      <c r="Q218" s="2"/>
      <c r="R218" s="2"/>
      <c r="S218" s="2"/>
      <c r="T218" s="2"/>
      <c r="U218" s="2" t="s">
        <v>0</v>
      </c>
      <c r="V218" s="2"/>
      <c r="W218" s="2"/>
      <c r="X218" s="2"/>
      <c r="Y218" s="2"/>
      <c r="Z218" s="2"/>
      <c r="AA218" s="2"/>
      <c r="AB218" s="2"/>
      <c r="AC218" s="2"/>
    </row>
    <row r="219" ht="12.75" customHeight="1">
      <c r="Q219" s="2"/>
      <c r="R219" s="2"/>
      <c r="S219" s="2"/>
      <c r="T219" s="2"/>
      <c r="U219" s="2" t="s">
        <v>0</v>
      </c>
      <c r="V219" s="2"/>
      <c r="W219" s="2"/>
      <c r="X219" s="2"/>
      <c r="Y219" s="2"/>
      <c r="Z219" s="2"/>
      <c r="AA219" s="2"/>
      <c r="AB219" s="2"/>
      <c r="AC219" s="2"/>
    </row>
    <row r="220" ht="12.75" customHeight="1">
      <c r="Q220" s="2"/>
      <c r="R220" s="2"/>
      <c r="S220" s="2"/>
      <c r="T220" s="2"/>
      <c r="U220" s="2" t="s">
        <v>0</v>
      </c>
      <c r="V220" s="2"/>
      <c r="W220" s="2"/>
      <c r="X220" s="2"/>
      <c r="Y220" s="2"/>
      <c r="Z220" s="2"/>
      <c r="AA220" s="2"/>
      <c r="AB220" s="2"/>
      <c r="AC220" s="2"/>
    </row>
    <row r="221" ht="12.75" customHeight="1">
      <c r="Q221" s="2"/>
      <c r="R221" s="2"/>
      <c r="S221" s="2"/>
      <c r="T221" s="2"/>
      <c r="U221" s="2" t="s">
        <v>0</v>
      </c>
      <c r="V221" s="2"/>
      <c r="W221" s="2"/>
      <c r="X221" s="2"/>
      <c r="Y221" s="2"/>
      <c r="Z221" s="2"/>
      <c r="AA221" s="2"/>
      <c r="AB221" s="2"/>
      <c r="AC221" s="2"/>
    </row>
    <row r="222" ht="12.75" customHeight="1">
      <c r="Q222" s="2"/>
      <c r="R222" s="2"/>
      <c r="S222" s="2"/>
      <c r="T222" s="2"/>
      <c r="U222" s="2" t="s">
        <v>0</v>
      </c>
      <c r="V222" s="2"/>
      <c r="W222" s="2"/>
      <c r="X222" s="2"/>
      <c r="Y222" s="2"/>
      <c r="Z222" s="2"/>
      <c r="AA222" s="2"/>
      <c r="AB222" s="2"/>
      <c r="AC222" s="2"/>
    </row>
    <row r="223" ht="12.75" customHeight="1">
      <c r="Q223" s="2"/>
      <c r="R223" s="2"/>
      <c r="S223" s="2"/>
      <c r="T223" s="2"/>
      <c r="U223" s="2" t="s">
        <v>0</v>
      </c>
      <c r="V223" s="2"/>
      <c r="W223" s="2"/>
      <c r="X223" s="2"/>
      <c r="Y223" s="2"/>
      <c r="Z223" s="2"/>
      <c r="AA223" s="2"/>
      <c r="AB223" s="2"/>
      <c r="AC223" s="2"/>
    </row>
    <row r="224" ht="12.75" customHeight="1">
      <c r="Q224" s="2"/>
      <c r="R224" s="2"/>
      <c r="S224" s="2"/>
      <c r="T224" s="2"/>
      <c r="U224" s="2" t="s">
        <v>0</v>
      </c>
      <c r="V224" s="2"/>
      <c r="W224" s="2"/>
      <c r="X224" s="2"/>
      <c r="Y224" s="2"/>
      <c r="Z224" s="2"/>
      <c r="AA224" s="2"/>
      <c r="AB224" s="2"/>
      <c r="AC224" s="2"/>
    </row>
    <row r="225" ht="12.75" customHeight="1">
      <c r="Q225" s="2"/>
      <c r="R225" s="2"/>
      <c r="S225" s="2"/>
      <c r="T225" s="2"/>
      <c r="U225" s="2" t="s">
        <v>0</v>
      </c>
      <c r="V225" s="2"/>
      <c r="W225" s="2"/>
      <c r="X225" s="2"/>
      <c r="Y225" s="2"/>
      <c r="Z225" s="2"/>
      <c r="AA225" s="2"/>
      <c r="AB225" s="2"/>
      <c r="AC225" s="2"/>
    </row>
    <row r="226" ht="12.75" customHeight="1">
      <c r="Q226" s="2"/>
      <c r="R226" s="2"/>
      <c r="S226" s="2"/>
      <c r="T226" s="2"/>
      <c r="U226" s="2" t="s">
        <v>0</v>
      </c>
      <c r="V226" s="2"/>
      <c r="W226" s="2"/>
      <c r="X226" s="2"/>
      <c r="Y226" s="2"/>
      <c r="Z226" s="2"/>
      <c r="AA226" s="2"/>
      <c r="AB226" s="2"/>
      <c r="AC226" s="2"/>
    </row>
    <row r="227" ht="12.75" customHeight="1">
      <c r="Q227" s="2"/>
      <c r="R227" s="2"/>
      <c r="S227" s="2"/>
      <c r="T227" s="2"/>
      <c r="U227" s="2" t="s">
        <v>0</v>
      </c>
      <c r="V227" s="2"/>
      <c r="W227" s="2"/>
      <c r="X227" s="2"/>
      <c r="Y227" s="2"/>
      <c r="Z227" s="2"/>
      <c r="AA227" s="2"/>
      <c r="AB227" s="2"/>
      <c r="AC227" s="2"/>
    </row>
    <row r="228" ht="12.75" customHeight="1">
      <c r="Q228" s="2"/>
      <c r="R228" s="2"/>
      <c r="S228" s="2"/>
      <c r="T228" s="2"/>
      <c r="U228" s="2" t="s">
        <v>0</v>
      </c>
      <c r="V228" s="2"/>
      <c r="W228" s="2"/>
      <c r="X228" s="2"/>
      <c r="Y228" s="2"/>
      <c r="Z228" s="2"/>
      <c r="AA228" s="2"/>
      <c r="AB228" s="2"/>
      <c r="AC228" s="2"/>
    </row>
    <row r="229" ht="12.75" customHeight="1">
      <c r="Q229" s="2"/>
      <c r="R229" s="2"/>
      <c r="S229" s="2"/>
      <c r="T229" s="2"/>
      <c r="U229" s="2" t="s">
        <v>0</v>
      </c>
      <c r="V229" s="2"/>
      <c r="W229" s="2"/>
      <c r="X229" s="2"/>
      <c r="Y229" s="2"/>
      <c r="Z229" s="2"/>
      <c r="AA229" s="2"/>
      <c r="AB229" s="2"/>
      <c r="AC229" s="2"/>
    </row>
    <row r="230" ht="12.75" customHeight="1">
      <c r="Q230" s="2"/>
      <c r="R230" s="2"/>
      <c r="S230" s="2"/>
      <c r="T230" s="2"/>
      <c r="U230" s="2" t="s">
        <v>0</v>
      </c>
      <c r="V230" s="2"/>
      <c r="W230" s="2"/>
      <c r="X230" s="2"/>
      <c r="Y230" s="2"/>
      <c r="Z230" s="2"/>
      <c r="AA230" s="2"/>
      <c r="AB230" s="2"/>
      <c r="AC230" s="2"/>
    </row>
    <row r="231" ht="12.75" customHeight="1">
      <c r="Q231" s="2"/>
      <c r="R231" s="2"/>
      <c r="S231" s="2"/>
      <c r="T231" s="2"/>
      <c r="U231" s="2" t="s">
        <v>0</v>
      </c>
      <c r="V231" s="2"/>
      <c r="W231" s="2"/>
      <c r="X231" s="2"/>
      <c r="Y231" s="2"/>
      <c r="Z231" s="2"/>
      <c r="AA231" s="2"/>
      <c r="AB231" s="2"/>
      <c r="AC231" s="2"/>
    </row>
    <row r="232" ht="12.75" customHeight="1">
      <c r="Q232" s="2"/>
      <c r="R232" s="2"/>
      <c r="S232" s="2"/>
      <c r="T232" s="2"/>
      <c r="U232" s="2" t="s">
        <v>0</v>
      </c>
      <c r="V232" s="2"/>
      <c r="W232" s="2"/>
      <c r="X232" s="2"/>
      <c r="Y232" s="2"/>
      <c r="Z232" s="2"/>
      <c r="AA232" s="2"/>
      <c r="AB232" s="2"/>
      <c r="AC232" s="2"/>
    </row>
    <row r="233" ht="12.75" customHeight="1">
      <c r="Q233" s="2"/>
      <c r="R233" s="2"/>
      <c r="S233" s="2"/>
      <c r="T233" s="2"/>
      <c r="U233" s="2" t="s">
        <v>0</v>
      </c>
      <c r="V233" s="2"/>
      <c r="W233" s="2"/>
      <c r="X233" s="2"/>
      <c r="Y233" s="2"/>
      <c r="Z233" s="2"/>
      <c r="AA233" s="2"/>
      <c r="AB233" s="2"/>
      <c r="AC233" s="2"/>
    </row>
    <row r="234" ht="12.75" customHeight="1">
      <c r="Q234" s="2"/>
      <c r="R234" s="2"/>
      <c r="S234" s="2"/>
      <c r="T234" s="2"/>
      <c r="U234" s="2" t="s">
        <v>0</v>
      </c>
      <c r="V234" s="2"/>
      <c r="W234" s="2"/>
      <c r="X234" s="2"/>
      <c r="Y234" s="2"/>
      <c r="Z234" s="2"/>
      <c r="AA234" s="2"/>
      <c r="AB234" s="2"/>
      <c r="AC234" s="2"/>
    </row>
    <row r="235" ht="12.75" customHeight="1">
      <c r="Q235" s="2"/>
      <c r="R235" s="2"/>
      <c r="S235" s="2"/>
      <c r="T235" s="2"/>
      <c r="U235" s="2" t="s">
        <v>0</v>
      </c>
      <c r="V235" s="2"/>
      <c r="W235" s="2"/>
      <c r="X235" s="2"/>
      <c r="Y235" s="2"/>
      <c r="Z235" s="2"/>
      <c r="AA235" s="2"/>
      <c r="AB235" s="2"/>
      <c r="AC235" s="2"/>
    </row>
    <row r="236" ht="12.75" customHeight="1">
      <c r="Q236" s="2"/>
      <c r="R236" s="2"/>
      <c r="S236" s="2"/>
      <c r="T236" s="2"/>
      <c r="U236" s="2" t="s">
        <v>0</v>
      </c>
      <c r="V236" s="2"/>
      <c r="W236" s="2"/>
      <c r="X236" s="2"/>
      <c r="Y236" s="2"/>
      <c r="Z236" s="2"/>
      <c r="AA236" s="2"/>
      <c r="AB236" s="2"/>
      <c r="AC236" s="2"/>
    </row>
    <row r="237" ht="12.75" customHeight="1">
      <c r="Q237" s="2"/>
      <c r="R237" s="2"/>
      <c r="S237" s="2"/>
      <c r="T237" s="2"/>
      <c r="U237" s="2" t="s">
        <v>0</v>
      </c>
      <c r="V237" s="2"/>
      <c r="W237" s="2"/>
      <c r="X237" s="2"/>
      <c r="Y237" s="2"/>
      <c r="Z237" s="2"/>
      <c r="AA237" s="2"/>
      <c r="AB237" s="2"/>
      <c r="AC237" s="2"/>
    </row>
    <row r="238" ht="12.75" customHeight="1">
      <c r="Q238" s="2"/>
      <c r="R238" s="2"/>
      <c r="S238" s="2"/>
      <c r="T238" s="2"/>
      <c r="U238" s="2" t="s">
        <v>0</v>
      </c>
      <c r="V238" s="2"/>
      <c r="W238" s="2"/>
      <c r="X238" s="2"/>
      <c r="Y238" s="2"/>
      <c r="Z238" s="2"/>
      <c r="AA238" s="2"/>
      <c r="AB238" s="2"/>
      <c r="AC238" s="2"/>
    </row>
    <row r="239" ht="12.75" customHeight="1">
      <c r="Q239" s="2"/>
      <c r="R239" s="2"/>
      <c r="S239" s="2"/>
      <c r="T239" s="2"/>
      <c r="U239" s="2" t="s">
        <v>0</v>
      </c>
      <c r="V239" s="2"/>
      <c r="W239" s="2"/>
      <c r="X239" s="2"/>
      <c r="Y239" s="2"/>
      <c r="Z239" s="2"/>
      <c r="AA239" s="2"/>
      <c r="AB239" s="2"/>
      <c r="AC239" s="2"/>
    </row>
    <row r="240" ht="12.75" customHeight="1">
      <c r="Q240" s="2"/>
      <c r="R240" s="2"/>
      <c r="S240" s="2"/>
      <c r="T240" s="2"/>
      <c r="U240" s="2" t="s">
        <v>0</v>
      </c>
      <c r="V240" s="2"/>
      <c r="W240" s="2"/>
      <c r="X240" s="2"/>
      <c r="Y240" s="2"/>
      <c r="Z240" s="2"/>
      <c r="AA240" s="2"/>
      <c r="AB240" s="2"/>
      <c r="AC240" s="2"/>
    </row>
    <row r="241" ht="12.75" customHeight="1">
      <c r="Q241" s="2"/>
      <c r="R241" s="2"/>
      <c r="S241" s="2"/>
      <c r="T241" s="2"/>
      <c r="U241" s="2" t="s">
        <v>0</v>
      </c>
      <c r="V241" s="2"/>
      <c r="W241" s="2"/>
      <c r="X241" s="2"/>
      <c r="Y241" s="2"/>
      <c r="Z241" s="2"/>
      <c r="AA241" s="2"/>
      <c r="AB241" s="2"/>
      <c r="AC241" s="2"/>
    </row>
    <row r="242" ht="12.75" customHeight="1">
      <c r="Q242" s="2"/>
      <c r="R242" s="2"/>
      <c r="S242" s="2"/>
      <c r="T242" s="2"/>
      <c r="U242" s="2" t="s">
        <v>0</v>
      </c>
      <c r="V242" s="2"/>
      <c r="W242" s="2"/>
      <c r="X242" s="2"/>
      <c r="Y242" s="2"/>
      <c r="Z242" s="2"/>
      <c r="AA242" s="2"/>
      <c r="AB242" s="2"/>
      <c r="AC242" s="2"/>
    </row>
    <row r="243" ht="12.75" customHeight="1">
      <c r="Q243" s="2"/>
      <c r="R243" s="2"/>
      <c r="S243" s="2"/>
      <c r="T243" s="2"/>
      <c r="U243" s="2" t="s">
        <v>0</v>
      </c>
      <c r="V243" s="2"/>
      <c r="W243" s="2"/>
      <c r="X243" s="2"/>
      <c r="Y243" s="2"/>
      <c r="Z243" s="2"/>
      <c r="AA243" s="2"/>
      <c r="AB243" s="2"/>
      <c r="AC243" s="2"/>
    </row>
    <row r="244" ht="12.75" customHeight="1">
      <c r="Q244" s="2"/>
      <c r="R244" s="2"/>
      <c r="S244" s="2"/>
      <c r="T244" s="2"/>
      <c r="U244" s="2" t="s">
        <v>0</v>
      </c>
      <c r="V244" s="2"/>
      <c r="W244" s="2"/>
      <c r="X244" s="2"/>
      <c r="Y244" s="2"/>
      <c r="Z244" s="2"/>
      <c r="AA244" s="2"/>
      <c r="AB244" s="2"/>
      <c r="AC244" s="2"/>
    </row>
    <row r="245" ht="12.75" customHeight="1">
      <c r="Q245" s="2"/>
      <c r="R245" s="2"/>
      <c r="S245" s="2"/>
      <c r="T245" s="2"/>
      <c r="U245" s="2" t="s">
        <v>0</v>
      </c>
      <c r="V245" s="2"/>
      <c r="W245" s="2"/>
      <c r="X245" s="2"/>
      <c r="Y245" s="2"/>
      <c r="Z245" s="2"/>
      <c r="AA245" s="2"/>
      <c r="AB245" s="2"/>
      <c r="AC245" s="2"/>
    </row>
    <row r="246" ht="12.75" customHeight="1">
      <c r="Q246" s="2"/>
      <c r="R246" s="2"/>
      <c r="S246" s="2"/>
      <c r="T246" s="2"/>
      <c r="U246" s="2" t="s">
        <v>0</v>
      </c>
      <c r="V246" s="2"/>
      <c r="W246" s="2"/>
      <c r="X246" s="2"/>
      <c r="Y246" s="2"/>
      <c r="Z246" s="2"/>
      <c r="AA246" s="2"/>
      <c r="AB246" s="2"/>
      <c r="AC246" s="2"/>
    </row>
    <row r="247" ht="12.75" customHeight="1">
      <c r="Q247" s="2"/>
      <c r="R247" s="2"/>
      <c r="S247" s="2"/>
      <c r="T247" s="2"/>
      <c r="U247" s="2" t="s">
        <v>0</v>
      </c>
      <c r="V247" s="2"/>
      <c r="W247" s="2"/>
      <c r="X247" s="2"/>
      <c r="Y247" s="2"/>
      <c r="Z247" s="2"/>
      <c r="AA247" s="2"/>
      <c r="AB247" s="2"/>
      <c r="AC247" s="2"/>
    </row>
    <row r="248" ht="12.75" customHeight="1">
      <c r="Q248" s="2"/>
      <c r="R248" s="2"/>
      <c r="S248" s="2"/>
      <c r="T248" s="2"/>
      <c r="U248" s="2" t="s">
        <v>0</v>
      </c>
      <c r="V248" s="2"/>
      <c r="W248" s="2"/>
      <c r="X248" s="2"/>
      <c r="Y248" s="2"/>
      <c r="Z248" s="2"/>
      <c r="AA248" s="2"/>
      <c r="AB248" s="2"/>
      <c r="AC248" s="2"/>
    </row>
    <row r="249" ht="12.75" customHeight="1">
      <c r="Q249" s="2"/>
      <c r="R249" s="2"/>
      <c r="S249" s="2"/>
      <c r="T249" s="2"/>
      <c r="U249" s="2" t="s">
        <v>0</v>
      </c>
      <c r="V249" s="2"/>
      <c r="W249" s="2"/>
      <c r="X249" s="2"/>
      <c r="Y249" s="2"/>
      <c r="Z249" s="2"/>
      <c r="AA249" s="2"/>
      <c r="AB249" s="2"/>
      <c r="AC249" s="2"/>
    </row>
    <row r="250" ht="12.75" customHeight="1">
      <c r="Q250" s="2"/>
      <c r="R250" s="2"/>
      <c r="S250" s="2"/>
      <c r="T250" s="2"/>
      <c r="U250" s="2" t="s">
        <v>0</v>
      </c>
      <c r="V250" s="2"/>
      <c r="W250" s="2"/>
      <c r="X250" s="2"/>
      <c r="Y250" s="2"/>
      <c r="Z250" s="2"/>
      <c r="AA250" s="2"/>
      <c r="AB250" s="2"/>
      <c r="AC250" s="2"/>
    </row>
    <row r="251" ht="12.75" customHeight="1">
      <c r="Q251" s="2"/>
      <c r="R251" s="2"/>
      <c r="S251" s="2"/>
      <c r="T251" s="2"/>
      <c r="U251" s="2" t="s">
        <v>0</v>
      </c>
      <c r="V251" s="2"/>
      <c r="W251" s="2"/>
      <c r="X251" s="2"/>
      <c r="Y251" s="2"/>
      <c r="Z251" s="2"/>
      <c r="AA251" s="2"/>
      <c r="AB251" s="2"/>
      <c r="AC251" s="2"/>
    </row>
    <row r="252" ht="12.75" customHeight="1">
      <c r="Q252" s="2"/>
      <c r="R252" s="2"/>
      <c r="S252" s="2"/>
      <c r="T252" s="2"/>
      <c r="U252" s="2" t="s">
        <v>0</v>
      </c>
      <c r="V252" s="2"/>
      <c r="W252" s="2"/>
      <c r="X252" s="2"/>
      <c r="Y252" s="2"/>
      <c r="Z252" s="2"/>
      <c r="AA252" s="2"/>
      <c r="AB252" s="2"/>
      <c r="AC252" s="2"/>
    </row>
    <row r="253" ht="12.75" customHeight="1">
      <c r="Q253" s="2"/>
      <c r="R253" s="2"/>
      <c r="S253" s="2"/>
      <c r="T253" s="2"/>
      <c r="U253" s="2" t="s">
        <v>0</v>
      </c>
      <c r="V253" s="2"/>
      <c r="W253" s="2"/>
      <c r="X253" s="2"/>
      <c r="Y253" s="2"/>
      <c r="Z253" s="2"/>
      <c r="AA253" s="2"/>
      <c r="AB253" s="2"/>
      <c r="AC253" s="2"/>
    </row>
    <row r="254" ht="12.75" customHeight="1">
      <c r="Q254" s="2"/>
      <c r="R254" s="2"/>
      <c r="S254" s="2"/>
      <c r="T254" s="2"/>
      <c r="U254" s="2" t="s">
        <v>0</v>
      </c>
      <c r="V254" s="2"/>
      <c r="W254" s="2"/>
      <c r="X254" s="2"/>
      <c r="Y254" s="2"/>
      <c r="Z254" s="2"/>
      <c r="AA254" s="2"/>
      <c r="AB254" s="2"/>
      <c r="AC254" s="2"/>
    </row>
    <row r="255" ht="12.75" customHeight="1">
      <c r="Q255" s="2"/>
      <c r="R255" s="2"/>
      <c r="S255" s="2"/>
      <c r="T255" s="2"/>
      <c r="U255" s="2" t="s">
        <v>0</v>
      </c>
      <c r="V255" s="2"/>
      <c r="W255" s="2"/>
      <c r="X255" s="2"/>
      <c r="Y255" s="2"/>
      <c r="Z255" s="2"/>
      <c r="AA255" s="2"/>
      <c r="AB255" s="2"/>
      <c r="AC255" s="2"/>
    </row>
    <row r="256" ht="12.75" customHeight="1">
      <c r="Q256" s="2"/>
      <c r="R256" s="2"/>
      <c r="S256" s="2"/>
      <c r="T256" s="2"/>
      <c r="U256" s="2" t="s">
        <v>0</v>
      </c>
      <c r="V256" s="2"/>
      <c r="W256" s="2"/>
      <c r="X256" s="2"/>
      <c r="Y256" s="2"/>
      <c r="Z256" s="2"/>
      <c r="AA256" s="2"/>
      <c r="AB256" s="2"/>
      <c r="AC256" s="2"/>
    </row>
    <row r="257" ht="12.75" customHeight="1">
      <c r="Q257" s="2"/>
      <c r="R257" s="2"/>
      <c r="S257" s="2"/>
      <c r="T257" s="2"/>
      <c r="U257" s="2" t="s">
        <v>0</v>
      </c>
      <c r="V257" s="2"/>
      <c r="W257" s="2"/>
      <c r="X257" s="2"/>
      <c r="Y257" s="2"/>
      <c r="Z257" s="2"/>
      <c r="AA257" s="2"/>
      <c r="AB257" s="2"/>
      <c r="AC257" s="2"/>
    </row>
    <row r="258" ht="12.75" customHeight="1">
      <c r="Q258" s="2"/>
      <c r="R258" s="2"/>
      <c r="S258" s="2"/>
      <c r="T258" s="2"/>
      <c r="U258" s="2" t="s">
        <v>0</v>
      </c>
      <c r="V258" s="2"/>
      <c r="W258" s="2"/>
      <c r="X258" s="2"/>
      <c r="Y258" s="2"/>
      <c r="Z258" s="2"/>
      <c r="AA258" s="2"/>
      <c r="AB258" s="2"/>
      <c r="AC258" s="2"/>
    </row>
    <row r="259" ht="12.75" customHeight="1">
      <c r="Q259" s="2"/>
      <c r="R259" s="2"/>
      <c r="S259" s="2"/>
      <c r="T259" s="2"/>
      <c r="U259" s="2" t="s">
        <v>0</v>
      </c>
      <c r="V259" s="2"/>
      <c r="W259" s="2"/>
      <c r="X259" s="2"/>
      <c r="Y259" s="2"/>
      <c r="Z259" s="2"/>
      <c r="AA259" s="2"/>
      <c r="AB259" s="2"/>
      <c r="AC259" s="2"/>
    </row>
    <row r="260" ht="12.75" customHeight="1">
      <c r="Q260" s="2"/>
      <c r="R260" s="2"/>
      <c r="S260" s="2"/>
      <c r="T260" s="2"/>
      <c r="U260" s="2" t="s">
        <v>0</v>
      </c>
      <c r="V260" s="2"/>
      <c r="W260" s="2"/>
      <c r="X260" s="2"/>
      <c r="Y260" s="2"/>
      <c r="Z260" s="2"/>
      <c r="AA260" s="2"/>
      <c r="AB260" s="2"/>
      <c r="AC260" s="2"/>
    </row>
    <row r="261" ht="12.75" customHeight="1">
      <c r="Q261" s="2"/>
      <c r="R261" s="2"/>
      <c r="S261" s="2"/>
      <c r="T261" s="2"/>
      <c r="U261" s="2" t="s">
        <v>0</v>
      </c>
      <c r="V261" s="2"/>
      <c r="W261" s="2"/>
      <c r="X261" s="2"/>
      <c r="Y261" s="2"/>
      <c r="Z261" s="2"/>
      <c r="AA261" s="2"/>
      <c r="AB261" s="2"/>
      <c r="AC261" s="2"/>
    </row>
    <row r="262" ht="12.75" customHeight="1">
      <c r="Q262" s="2"/>
      <c r="R262" s="2"/>
      <c r="S262" s="2"/>
      <c r="T262" s="2"/>
      <c r="U262" s="2" t="s">
        <v>0</v>
      </c>
      <c r="V262" s="2"/>
      <c r="W262" s="2"/>
      <c r="X262" s="2"/>
      <c r="Y262" s="2"/>
      <c r="Z262" s="2"/>
      <c r="AA262" s="2"/>
      <c r="AB262" s="2"/>
      <c r="AC262" s="2"/>
    </row>
    <row r="263" ht="12.75" customHeight="1">
      <c r="Q263" s="2"/>
      <c r="R263" s="2"/>
      <c r="S263" s="2"/>
      <c r="T263" s="2"/>
      <c r="U263" s="2" t="s">
        <v>0</v>
      </c>
      <c r="V263" s="2"/>
      <c r="W263" s="2"/>
      <c r="X263" s="2"/>
      <c r="Y263" s="2"/>
      <c r="Z263" s="2"/>
      <c r="AA263" s="2"/>
      <c r="AB263" s="2"/>
      <c r="AC263" s="2"/>
    </row>
    <row r="264" ht="12.75" customHeight="1">
      <c r="Q264" s="2"/>
      <c r="R264" s="2"/>
      <c r="S264" s="2"/>
      <c r="T264" s="2"/>
      <c r="U264" s="2" t="s">
        <v>0</v>
      </c>
      <c r="V264" s="2"/>
      <c r="W264" s="2"/>
      <c r="X264" s="2"/>
      <c r="Y264" s="2"/>
      <c r="Z264" s="2"/>
      <c r="AA264" s="2"/>
      <c r="AB264" s="2"/>
      <c r="AC264" s="2"/>
    </row>
    <row r="265" ht="12.75" customHeight="1">
      <c r="Q265" s="2"/>
      <c r="R265" s="2"/>
      <c r="S265" s="2"/>
      <c r="T265" s="2"/>
      <c r="U265" s="2" t="s">
        <v>0</v>
      </c>
      <c r="V265" s="2"/>
      <c r="W265" s="2"/>
      <c r="X265" s="2"/>
      <c r="Y265" s="2"/>
      <c r="Z265" s="2"/>
      <c r="AA265" s="2"/>
      <c r="AB265" s="2"/>
      <c r="AC265" s="2"/>
    </row>
    <row r="266" ht="12.75" customHeight="1">
      <c r="Q266" s="2"/>
      <c r="R266" s="2"/>
      <c r="S266" s="2"/>
      <c r="T266" s="2"/>
      <c r="U266" s="2" t="s">
        <v>0</v>
      </c>
      <c r="V266" s="2"/>
      <c r="W266" s="2"/>
      <c r="X266" s="2"/>
      <c r="Y266" s="2"/>
      <c r="Z266" s="2"/>
      <c r="AA266" s="2"/>
      <c r="AB266" s="2"/>
      <c r="AC266" s="2"/>
    </row>
    <row r="267" ht="12.75" customHeight="1">
      <c r="Q267" s="2"/>
      <c r="R267" s="2"/>
      <c r="S267" s="2"/>
      <c r="T267" s="2"/>
      <c r="U267" s="2" t="s">
        <v>0</v>
      </c>
      <c r="V267" s="2"/>
      <c r="W267" s="2"/>
      <c r="X267" s="2"/>
      <c r="Y267" s="2"/>
      <c r="Z267" s="2"/>
      <c r="AA267" s="2"/>
      <c r="AB267" s="2"/>
      <c r="AC267" s="2"/>
    </row>
    <row r="268" ht="12.75" customHeight="1">
      <c r="Q268" s="2"/>
      <c r="R268" s="2"/>
      <c r="S268" s="2"/>
      <c r="T268" s="2"/>
      <c r="U268" s="2" t="s">
        <v>0</v>
      </c>
      <c r="V268" s="2"/>
      <c r="W268" s="2"/>
      <c r="X268" s="2"/>
      <c r="Y268" s="2"/>
      <c r="Z268" s="2"/>
      <c r="AA268" s="2"/>
      <c r="AB268" s="2"/>
      <c r="AC268" s="2"/>
    </row>
    <row r="269" ht="12.75" customHeight="1">
      <c r="Q269" s="2"/>
      <c r="R269" s="2"/>
      <c r="S269" s="2"/>
      <c r="T269" s="2"/>
      <c r="U269" s="2" t="s">
        <v>0</v>
      </c>
      <c r="V269" s="2"/>
      <c r="W269" s="2"/>
      <c r="X269" s="2"/>
      <c r="Y269" s="2"/>
      <c r="Z269" s="2"/>
      <c r="AA269" s="2"/>
      <c r="AB269" s="2"/>
      <c r="AC269" s="2"/>
    </row>
    <row r="270" ht="12.75" customHeight="1">
      <c r="Q270" s="2"/>
      <c r="R270" s="2"/>
      <c r="S270" s="2"/>
      <c r="T270" s="2"/>
      <c r="U270" s="2" t="s">
        <v>0</v>
      </c>
      <c r="V270" s="2"/>
      <c r="W270" s="2"/>
      <c r="X270" s="2"/>
      <c r="Y270" s="2"/>
      <c r="Z270" s="2"/>
      <c r="AA270" s="2"/>
      <c r="AB270" s="2"/>
      <c r="AC270" s="2"/>
    </row>
    <row r="271" ht="12.75" customHeight="1">
      <c r="Q271" s="2"/>
      <c r="R271" s="2"/>
      <c r="S271" s="2"/>
      <c r="T271" s="2"/>
      <c r="U271" s="2" t="s">
        <v>0</v>
      </c>
      <c r="V271" s="2"/>
      <c r="W271" s="2"/>
      <c r="X271" s="2"/>
      <c r="Y271" s="2"/>
      <c r="Z271" s="2"/>
      <c r="AA271" s="2"/>
      <c r="AB271" s="2"/>
      <c r="AC271" s="2"/>
    </row>
    <row r="272" ht="12.75" customHeight="1">
      <c r="Q272" s="2"/>
      <c r="R272" s="2"/>
      <c r="S272" s="2"/>
      <c r="T272" s="2"/>
      <c r="U272" s="2" t="s">
        <v>0</v>
      </c>
      <c r="V272" s="2"/>
      <c r="W272" s="2"/>
      <c r="X272" s="2"/>
      <c r="Y272" s="2"/>
      <c r="Z272" s="2"/>
      <c r="AA272" s="2"/>
      <c r="AB272" s="2"/>
      <c r="AC272" s="2"/>
    </row>
    <row r="273" ht="12.75" customHeight="1">
      <c r="Q273" s="2"/>
      <c r="R273" s="2"/>
      <c r="S273" s="2"/>
      <c r="T273" s="2"/>
      <c r="U273" s="2" t="s">
        <v>0</v>
      </c>
      <c r="V273" s="2"/>
      <c r="W273" s="2"/>
      <c r="X273" s="2"/>
      <c r="Y273" s="2"/>
      <c r="Z273" s="2"/>
      <c r="AA273" s="2"/>
      <c r="AB273" s="2"/>
      <c r="AC273" s="2"/>
    </row>
    <row r="274" ht="12.75" customHeight="1">
      <c r="Q274" s="2"/>
      <c r="R274" s="2"/>
      <c r="S274" s="2"/>
      <c r="T274" s="2"/>
      <c r="U274" s="2" t="s">
        <v>0</v>
      </c>
      <c r="V274" s="2"/>
      <c r="W274" s="2"/>
      <c r="X274" s="2"/>
      <c r="Y274" s="2"/>
      <c r="Z274" s="2"/>
      <c r="AA274" s="2"/>
      <c r="AB274" s="2"/>
      <c r="AC274" s="2"/>
    </row>
    <row r="275" ht="12.75" customHeight="1">
      <c r="Q275" s="2"/>
      <c r="R275" s="2"/>
      <c r="S275" s="2"/>
      <c r="T275" s="2"/>
      <c r="U275" s="2" t="s">
        <v>0</v>
      </c>
      <c r="V275" s="2"/>
      <c r="W275" s="2"/>
      <c r="X275" s="2"/>
      <c r="Y275" s="2"/>
      <c r="Z275" s="2"/>
      <c r="AA275" s="2"/>
      <c r="AB275" s="2"/>
      <c r="AC275" s="2"/>
    </row>
    <row r="276" ht="12.75" customHeight="1">
      <c r="Q276" s="2"/>
      <c r="R276" s="2"/>
      <c r="S276" s="2"/>
      <c r="T276" s="2"/>
      <c r="U276" s="2" t="s">
        <v>0</v>
      </c>
      <c r="V276" s="2"/>
      <c r="W276" s="2"/>
      <c r="X276" s="2"/>
      <c r="Y276" s="2"/>
      <c r="Z276" s="2"/>
      <c r="AA276" s="2"/>
      <c r="AB276" s="2"/>
      <c r="AC276" s="2"/>
    </row>
    <row r="277" ht="12.75" customHeight="1">
      <c r="Q277" s="2"/>
      <c r="R277" s="2"/>
      <c r="S277" s="2"/>
      <c r="T277" s="2"/>
      <c r="U277" s="2" t="s">
        <v>0</v>
      </c>
      <c r="V277" s="2"/>
      <c r="W277" s="2"/>
      <c r="X277" s="2"/>
      <c r="Y277" s="2"/>
      <c r="Z277" s="2"/>
      <c r="AA277" s="2"/>
      <c r="AB277" s="2"/>
      <c r="AC277" s="2"/>
    </row>
    <row r="278" ht="12.75" customHeight="1">
      <c r="Q278" s="2"/>
      <c r="R278" s="2"/>
      <c r="S278" s="2"/>
      <c r="T278" s="2"/>
      <c r="U278" s="2" t="s">
        <v>0</v>
      </c>
      <c r="V278" s="2"/>
      <c r="W278" s="2"/>
      <c r="X278" s="2"/>
      <c r="Y278" s="2"/>
      <c r="Z278" s="2"/>
      <c r="AA278" s="2"/>
      <c r="AB278" s="2"/>
      <c r="AC278" s="2"/>
    </row>
    <row r="279" ht="12.75" customHeight="1">
      <c r="Q279" s="2"/>
      <c r="R279" s="2"/>
      <c r="S279" s="2"/>
      <c r="T279" s="2"/>
      <c r="U279" s="2" t="s">
        <v>0</v>
      </c>
      <c r="V279" s="2"/>
      <c r="W279" s="2"/>
      <c r="X279" s="2"/>
      <c r="Y279" s="2"/>
      <c r="Z279" s="2"/>
      <c r="AA279" s="2"/>
      <c r="AB279" s="2"/>
      <c r="AC279" s="2"/>
    </row>
    <row r="280" ht="12.75" customHeight="1">
      <c r="Q280" s="2"/>
      <c r="R280" s="2"/>
      <c r="S280" s="2"/>
      <c r="T280" s="2"/>
      <c r="U280" s="2" t="s">
        <v>0</v>
      </c>
      <c r="V280" s="2"/>
      <c r="W280" s="2"/>
      <c r="X280" s="2"/>
      <c r="Y280" s="2"/>
      <c r="Z280" s="2"/>
      <c r="AA280" s="2"/>
      <c r="AB280" s="2"/>
      <c r="AC280" s="2"/>
    </row>
    <row r="281" ht="12.75" customHeight="1">
      <c r="Q281" s="2"/>
      <c r="R281" s="2"/>
      <c r="S281" s="2"/>
      <c r="T281" s="2"/>
      <c r="U281" s="2" t="s">
        <v>0</v>
      </c>
      <c r="V281" s="2"/>
      <c r="W281" s="2"/>
      <c r="X281" s="2"/>
      <c r="Y281" s="2"/>
      <c r="Z281" s="2"/>
      <c r="AA281" s="2"/>
      <c r="AB281" s="2"/>
      <c r="AC281" s="2"/>
    </row>
    <row r="282" ht="12.75" customHeight="1">
      <c r="Q282" s="2"/>
      <c r="R282" s="2"/>
      <c r="S282" s="2"/>
      <c r="T282" s="2"/>
      <c r="U282" s="2" t="s">
        <v>0</v>
      </c>
      <c r="V282" s="2"/>
      <c r="W282" s="2"/>
      <c r="X282" s="2"/>
      <c r="Y282" s="2"/>
      <c r="Z282" s="2"/>
      <c r="AA282" s="2"/>
      <c r="AB282" s="2"/>
      <c r="AC282" s="2"/>
    </row>
    <row r="283" ht="12.75" customHeight="1">
      <c r="Q283" s="2"/>
      <c r="R283" s="2"/>
      <c r="S283" s="2"/>
      <c r="T283" s="2"/>
      <c r="U283" s="2" t="s">
        <v>0</v>
      </c>
      <c r="V283" s="2"/>
      <c r="W283" s="2"/>
      <c r="X283" s="2"/>
      <c r="Y283" s="2"/>
      <c r="Z283" s="2"/>
      <c r="AA283" s="2"/>
      <c r="AB283" s="2"/>
      <c r="AC283" s="2"/>
    </row>
    <row r="284" ht="12.75" customHeight="1">
      <c r="Q284" s="2"/>
      <c r="R284" s="2"/>
      <c r="S284" s="2"/>
      <c r="T284" s="2"/>
      <c r="U284" s="2" t="s">
        <v>0</v>
      </c>
      <c r="V284" s="2"/>
      <c r="W284" s="2"/>
      <c r="X284" s="2"/>
      <c r="Y284" s="2"/>
      <c r="Z284" s="2"/>
      <c r="AA284" s="2"/>
      <c r="AB284" s="2"/>
      <c r="AC284" s="2"/>
    </row>
    <row r="285" ht="12.75" customHeight="1">
      <c r="Q285" s="2"/>
      <c r="R285" s="2"/>
      <c r="S285" s="2"/>
      <c r="T285" s="2"/>
      <c r="U285" s="2" t="s">
        <v>0</v>
      </c>
      <c r="V285" s="2"/>
      <c r="W285" s="2"/>
      <c r="X285" s="2"/>
      <c r="Y285" s="2"/>
      <c r="Z285" s="2"/>
      <c r="AA285" s="2"/>
      <c r="AB285" s="2"/>
      <c r="AC285" s="2"/>
    </row>
    <row r="286" ht="12.75" customHeight="1">
      <c r="Q286" s="2"/>
      <c r="R286" s="2"/>
      <c r="S286" s="2"/>
      <c r="T286" s="2"/>
      <c r="U286" s="2" t="s">
        <v>0</v>
      </c>
      <c r="V286" s="2"/>
      <c r="W286" s="2"/>
      <c r="X286" s="2"/>
      <c r="Y286" s="2"/>
      <c r="Z286" s="2"/>
      <c r="AA286" s="2"/>
      <c r="AB286" s="2"/>
      <c r="AC286" s="2"/>
    </row>
    <row r="287" ht="12.75" customHeight="1">
      <c r="Q287" s="2"/>
      <c r="R287" s="2"/>
      <c r="S287" s="2"/>
      <c r="T287" s="2"/>
      <c r="U287" s="2" t="s">
        <v>0</v>
      </c>
      <c r="V287" s="2"/>
      <c r="W287" s="2"/>
      <c r="X287" s="2"/>
      <c r="Y287" s="2"/>
      <c r="Z287" s="2"/>
      <c r="AA287" s="2"/>
      <c r="AB287" s="2"/>
      <c r="AC287" s="2"/>
    </row>
    <row r="288" ht="12.75" customHeight="1">
      <c r="Q288" s="2"/>
      <c r="R288" s="2"/>
      <c r="S288" s="2"/>
      <c r="T288" s="2"/>
      <c r="U288" s="2" t="s">
        <v>0</v>
      </c>
      <c r="V288" s="2"/>
      <c r="W288" s="2"/>
      <c r="X288" s="2"/>
      <c r="Y288" s="2"/>
      <c r="Z288" s="2"/>
      <c r="AA288" s="2"/>
      <c r="AB288" s="2"/>
      <c r="AC288" s="2"/>
    </row>
    <row r="289" ht="12.75" customHeight="1">
      <c r="Q289" s="2"/>
      <c r="R289" s="2"/>
      <c r="S289" s="2"/>
      <c r="T289" s="2"/>
      <c r="U289" s="2" t="s">
        <v>0</v>
      </c>
      <c r="V289" s="2"/>
      <c r="W289" s="2"/>
      <c r="X289" s="2"/>
      <c r="Y289" s="2"/>
      <c r="Z289" s="2"/>
      <c r="AA289" s="2"/>
      <c r="AB289" s="2"/>
      <c r="AC289" s="2"/>
    </row>
    <row r="290" ht="12.75" customHeight="1">
      <c r="Q290" s="2"/>
      <c r="R290" s="2"/>
      <c r="S290" s="2"/>
      <c r="T290" s="2"/>
      <c r="U290" s="2" t="s">
        <v>0</v>
      </c>
      <c r="V290" s="2"/>
      <c r="W290" s="2"/>
      <c r="X290" s="2"/>
      <c r="Y290" s="2"/>
      <c r="Z290" s="2"/>
      <c r="AA290" s="2"/>
      <c r="AB290" s="2"/>
      <c r="AC290" s="2"/>
    </row>
    <row r="291" ht="12.75" customHeight="1">
      <c r="Q291" s="2"/>
      <c r="R291" s="2"/>
      <c r="S291" s="2"/>
      <c r="T291" s="2"/>
      <c r="U291" s="2" t="s">
        <v>0</v>
      </c>
      <c r="V291" s="2"/>
      <c r="W291" s="2"/>
      <c r="X291" s="2"/>
      <c r="Y291" s="2"/>
      <c r="Z291" s="2"/>
      <c r="AA291" s="2"/>
      <c r="AB291" s="2"/>
      <c r="AC291" s="2"/>
    </row>
    <row r="292" ht="12.75" customHeight="1">
      <c r="Q292" s="2"/>
      <c r="R292" s="2"/>
      <c r="S292" s="2"/>
      <c r="T292" s="2"/>
      <c r="U292" s="2" t="s">
        <v>0</v>
      </c>
      <c r="V292" s="2"/>
      <c r="W292" s="2"/>
      <c r="X292" s="2"/>
      <c r="Y292" s="2"/>
      <c r="Z292" s="2"/>
      <c r="AA292" s="2"/>
      <c r="AB292" s="2"/>
      <c r="AC292" s="2"/>
    </row>
    <row r="293" ht="12.75" customHeight="1">
      <c r="Q293" s="2"/>
      <c r="R293" s="2"/>
      <c r="S293" s="2"/>
      <c r="T293" s="2"/>
      <c r="U293" s="2" t="s">
        <v>0</v>
      </c>
      <c r="V293" s="2"/>
      <c r="W293" s="2"/>
      <c r="X293" s="2"/>
      <c r="Y293" s="2"/>
      <c r="Z293" s="2"/>
      <c r="AA293" s="2"/>
      <c r="AB293" s="2"/>
      <c r="AC293" s="2"/>
    </row>
    <row r="294" ht="12.75" customHeight="1">
      <c r="Q294" s="2"/>
      <c r="R294" s="2"/>
      <c r="S294" s="2"/>
      <c r="T294" s="2"/>
      <c r="U294" s="2" t="s">
        <v>0</v>
      </c>
      <c r="V294" s="2"/>
      <c r="W294" s="2"/>
      <c r="X294" s="2"/>
      <c r="Y294" s="2"/>
      <c r="Z294" s="2"/>
      <c r="AA294" s="2"/>
      <c r="AB294" s="2"/>
      <c r="AC294" s="2"/>
    </row>
    <row r="295" ht="12.75" customHeight="1">
      <c r="Q295" s="2"/>
      <c r="R295" s="2"/>
      <c r="S295" s="2"/>
      <c r="T295" s="2"/>
      <c r="U295" s="2" t="s">
        <v>0</v>
      </c>
      <c r="V295" s="2"/>
      <c r="W295" s="2"/>
      <c r="X295" s="2"/>
      <c r="Y295" s="2"/>
      <c r="Z295" s="2"/>
      <c r="AA295" s="2"/>
      <c r="AB295" s="2"/>
      <c r="AC295" s="2"/>
    </row>
    <row r="296" ht="12.75" customHeight="1">
      <c r="Q296" s="2"/>
      <c r="R296" s="2"/>
      <c r="S296" s="2"/>
      <c r="T296" s="2"/>
      <c r="U296" s="2" t="s">
        <v>0</v>
      </c>
      <c r="V296" s="2"/>
      <c r="W296" s="2"/>
      <c r="X296" s="2"/>
      <c r="Y296" s="2"/>
      <c r="Z296" s="2"/>
      <c r="AA296" s="2"/>
      <c r="AB296" s="2"/>
      <c r="AC296" s="2"/>
    </row>
    <row r="297" ht="12.75" customHeight="1">
      <c r="Q297" s="2"/>
      <c r="R297" s="2"/>
      <c r="S297" s="2"/>
      <c r="T297" s="2"/>
      <c r="U297" s="2" t="s">
        <v>0</v>
      </c>
      <c r="V297" s="2"/>
      <c r="W297" s="2"/>
      <c r="X297" s="2"/>
      <c r="Y297" s="2"/>
      <c r="Z297" s="2"/>
      <c r="AA297" s="2"/>
      <c r="AB297" s="2"/>
      <c r="AC297" s="2"/>
    </row>
    <row r="298" ht="12.75" customHeight="1">
      <c r="Q298" s="2"/>
      <c r="R298" s="2"/>
      <c r="S298" s="2"/>
      <c r="T298" s="2"/>
      <c r="U298" s="2" t="s">
        <v>0</v>
      </c>
      <c r="V298" s="2"/>
      <c r="W298" s="2"/>
      <c r="X298" s="2"/>
      <c r="Y298" s="2"/>
      <c r="Z298" s="2"/>
      <c r="AA298" s="2"/>
      <c r="AB298" s="2"/>
      <c r="AC298" s="2"/>
    </row>
    <row r="299" ht="12.75" customHeight="1">
      <c r="Q299" s="2"/>
      <c r="R299" s="2"/>
      <c r="S299" s="2"/>
      <c r="T299" s="2"/>
      <c r="U299" s="2" t="s">
        <v>0</v>
      </c>
      <c r="V299" s="2"/>
      <c r="W299" s="2"/>
      <c r="X299" s="2"/>
      <c r="Y299" s="2"/>
      <c r="Z299" s="2"/>
      <c r="AA299" s="2"/>
      <c r="AB299" s="2"/>
      <c r="AC299" s="2"/>
    </row>
    <row r="300" ht="12.75" customHeight="1">
      <c r="Q300" s="2"/>
      <c r="R300" s="2"/>
      <c r="S300" s="2"/>
      <c r="T300" s="2"/>
      <c r="U300" s="2" t="s">
        <v>0</v>
      </c>
      <c r="V300" s="2"/>
      <c r="W300" s="2"/>
      <c r="X300" s="2"/>
      <c r="Y300" s="2"/>
      <c r="Z300" s="2"/>
      <c r="AA300" s="2"/>
      <c r="AB300" s="2"/>
      <c r="AC300" s="2"/>
    </row>
    <row r="301" ht="12.75" customHeight="1">
      <c r="Q301" s="2"/>
      <c r="R301" s="2"/>
      <c r="S301" s="2"/>
      <c r="T301" s="2"/>
      <c r="U301" s="2" t="s">
        <v>0</v>
      </c>
      <c r="V301" s="2"/>
      <c r="W301" s="2"/>
      <c r="X301" s="2"/>
      <c r="Y301" s="2"/>
      <c r="Z301" s="2"/>
      <c r="AA301" s="2"/>
      <c r="AB301" s="2"/>
      <c r="AC301" s="2"/>
    </row>
    <row r="302" ht="12.75" customHeight="1">
      <c r="Q302" s="2"/>
      <c r="R302" s="2"/>
      <c r="S302" s="2"/>
      <c r="T302" s="2"/>
      <c r="U302" s="2" t="s">
        <v>0</v>
      </c>
      <c r="V302" s="2"/>
      <c r="W302" s="2"/>
      <c r="X302" s="2"/>
      <c r="Y302" s="2"/>
      <c r="Z302" s="2"/>
      <c r="AA302" s="2"/>
      <c r="AB302" s="2"/>
      <c r="AC302" s="2"/>
    </row>
    <row r="303" ht="12.75" customHeight="1">
      <c r="Q303" s="2"/>
      <c r="R303" s="2"/>
      <c r="S303" s="2"/>
      <c r="T303" s="2"/>
      <c r="U303" s="2" t="s">
        <v>0</v>
      </c>
      <c r="V303" s="2"/>
      <c r="W303" s="2"/>
      <c r="X303" s="2"/>
      <c r="Y303" s="2"/>
      <c r="Z303" s="2"/>
      <c r="AA303" s="2"/>
      <c r="AB303" s="2"/>
      <c r="AC303" s="2"/>
    </row>
    <row r="304" ht="12.75" customHeight="1">
      <c r="Q304" s="2"/>
      <c r="R304" s="2"/>
      <c r="S304" s="2"/>
      <c r="T304" s="2"/>
      <c r="U304" s="2" t="s">
        <v>0</v>
      </c>
      <c r="V304" s="2"/>
      <c r="W304" s="2"/>
      <c r="X304" s="2"/>
      <c r="Y304" s="2"/>
      <c r="Z304" s="2"/>
      <c r="AA304" s="2"/>
      <c r="AB304" s="2"/>
      <c r="AC304" s="2"/>
    </row>
    <row r="305" ht="12.75" customHeight="1">
      <c r="Q305" s="2"/>
      <c r="R305" s="2"/>
      <c r="S305" s="2"/>
      <c r="T305" s="2"/>
      <c r="U305" s="2" t="s">
        <v>0</v>
      </c>
      <c r="V305" s="2"/>
      <c r="W305" s="2"/>
      <c r="X305" s="2"/>
      <c r="Y305" s="2"/>
      <c r="Z305" s="2"/>
      <c r="AA305" s="2"/>
      <c r="AB305" s="2"/>
      <c r="AC305" s="2"/>
    </row>
    <row r="306" ht="12.75" customHeight="1">
      <c r="Q306" s="2"/>
      <c r="R306" s="2"/>
      <c r="S306" s="2"/>
      <c r="T306" s="2"/>
      <c r="U306" s="2" t="s">
        <v>0</v>
      </c>
      <c r="V306" s="2"/>
      <c r="W306" s="2"/>
      <c r="X306" s="2"/>
      <c r="Y306" s="2"/>
      <c r="Z306" s="2"/>
      <c r="AA306" s="2"/>
      <c r="AB306" s="2"/>
      <c r="AC306" s="2"/>
    </row>
    <row r="307" ht="12.75" customHeight="1">
      <c r="Q307" s="2"/>
      <c r="R307" s="2"/>
      <c r="S307" s="2"/>
      <c r="T307" s="2"/>
      <c r="U307" s="2" t="s">
        <v>0</v>
      </c>
      <c r="V307" s="2"/>
      <c r="W307" s="2"/>
      <c r="X307" s="2"/>
      <c r="Y307" s="2"/>
      <c r="Z307" s="2"/>
      <c r="AA307" s="2"/>
      <c r="AB307" s="2"/>
      <c r="AC307" s="2"/>
    </row>
    <row r="308" ht="12.75" customHeight="1">
      <c r="Q308" s="2"/>
      <c r="R308" s="2"/>
      <c r="S308" s="2"/>
      <c r="T308" s="2"/>
      <c r="U308" s="2" t="s">
        <v>0</v>
      </c>
      <c r="V308" s="2"/>
      <c r="W308" s="2"/>
      <c r="X308" s="2"/>
      <c r="Y308" s="2"/>
      <c r="Z308" s="2"/>
      <c r="AA308" s="2"/>
      <c r="AB308" s="2"/>
      <c r="AC308" s="2"/>
    </row>
    <row r="309" ht="12.75" customHeight="1">
      <c r="Q309" s="2"/>
      <c r="R309" s="2"/>
      <c r="S309" s="2"/>
      <c r="T309" s="2"/>
      <c r="U309" s="2" t="s">
        <v>0</v>
      </c>
      <c r="V309" s="2"/>
      <c r="W309" s="2"/>
      <c r="X309" s="2"/>
      <c r="Y309" s="2"/>
      <c r="Z309" s="2"/>
      <c r="AA309" s="2"/>
      <c r="AB309" s="2"/>
      <c r="AC309" s="2"/>
    </row>
    <row r="310" ht="12.75" customHeight="1">
      <c r="Q310" s="2"/>
      <c r="R310" s="2"/>
      <c r="S310" s="2"/>
      <c r="T310" s="2"/>
      <c r="U310" s="2" t="s">
        <v>0</v>
      </c>
      <c r="V310" s="2"/>
      <c r="W310" s="2"/>
      <c r="X310" s="2"/>
      <c r="Y310" s="2"/>
      <c r="Z310" s="2"/>
      <c r="AA310" s="2"/>
      <c r="AB310" s="2"/>
      <c r="AC310" s="2"/>
    </row>
    <row r="311" ht="12.75" customHeight="1">
      <c r="Q311" s="2"/>
      <c r="R311" s="2"/>
      <c r="S311" s="2"/>
      <c r="T311" s="2"/>
      <c r="U311" s="2" t="s">
        <v>0</v>
      </c>
      <c r="V311" s="2"/>
      <c r="W311" s="2"/>
      <c r="X311" s="2"/>
      <c r="Y311" s="2"/>
      <c r="Z311" s="2"/>
      <c r="AA311" s="2"/>
      <c r="AB311" s="2"/>
      <c r="AC311" s="2"/>
    </row>
    <row r="312" ht="12.75" customHeight="1">
      <c r="Q312" s="2"/>
      <c r="R312" s="2"/>
      <c r="S312" s="2"/>
      <c r="T312" s="2"/>
      <c r="U312" s="2" t="s">
        <v>0</v>
      </c>
      <c r="V312" s="2"/>
      <c r="W312" s="2"/>
      <c r="X312" s="2"/>
      <c r="Y312" s="2"/>
      <c r="Z312" s="2"/>
      <c r="AA312" s="2"/>
      <c r="AB312" s="2"/>
      <c r="AC312" s="2"/>
    </row>
    <row r="313" ht="12.75" customHeight="1">
      <c r="Q313" s="2"/>
      <c r="R313" s="2"/>
      <c r="S313" s="2"/>
      <c r="T313" s="2"/>
      <c r="U313" s="2" t="s">
        <v>0</v>
      </c>
      <c r="V313" s="2"/>
      <c r="W313" s="2"/>
      <c r="X313" s="2"/>
      <c r="Y313" s="2"/>
      <c r="Z313" s="2"/>
      <c r="AA313" s="2"/>
      <c r="AB313" s="2"/>
      <c r="AC313" s="2"/>
    </row>
    <row r="314" ht="12.75" customHeight="1">
      <c r="Q314" s="2"/>
      <c r="R314" s="2"/>
      <c r="S314" s="2"/>
      <c r="T314" s="2"/>
      <c r="U314" s="2" t="s">
        <v>0</v>
      </c>
      <c r="V314" s="2"/>
      <c r="W314" s="2"/>
      <c r="X314" s="2"/>
      <c r="Y314" s="2"/>
      <c r="Z314" s="2"/>
      <c r="AA314" s="2"/>
      <c r="AB314" s="2"/>
      <c r="AC314" s="2"/>
    </row>
    <row r="315" ht="12.75" customHeight="1">
      <c r="Q315" s="2"/>
      <c r="R315" s="2"/>
      <c r="S315" s="2"/>
      <c r="T315" s="2"/>
      <c r="U315" s="2" t="s">
        <v>0</v>
      </c>
      <c r="V315" s="2"/>
      <c r="W315" s="2"/>
      <c r="X315" s="2"/>
      <c r="Y315" s="2"/>
      <c r="Z315" s="2"/>
      <c r="AA315" s="2"/>
      <c r="AB315" s="2"/>
      <c r="AC315" s="2"/>
    </row>
    <row r="316" ht="12.75" customHeight="1">
      <c r="Q316" s="2"/>
      <c r="R316" s="2"/>
      <c r="S316" s="2"/>
      <c r="T316" s="2"/>
      <c r="U316" s="2" t="s">
        <v>0</v>
      </c>
      <c r="V316" s="2"/>
      <c r="W316" s="2"/>
      <c r="X316" s="2"/>
      <c r="Y316" s="2"/>
      <c r="Z316" s="2"/>
      <c r="AA316" s="2"/>
      <c r="AB316" s="2"/>
      <c r="AC316" s="2"/>
    </row>
    <row r="317" ht="12.75" customHeight="1">
      <c r="Q317" s="2"/>
      <c r="R317" s="2"/>
      <c r="S317" s="2"/>
      <c r="T317" s="2"/>
      <c r="U317" s="2" t="s">
        <v>0</v>
      </c>
      <c r="V317" s="2"/>
      <c r="W317" s="2"/>
      <c r="X317" s="2"/>
      <c r="Y317" s="2"/>
      <c r="Z317" s="2"/>
      <c r="AA317" s="2"/>
      <c r="AB317" s="2"/>
      <c r="AC317" s="2"/>
    </row>
    <row r="318" ht="12.75" customHeight="1">
      <c r="Q318" s="2"/>
      <c r="R318" s="2"/>
      <c r="S318" s="2"/>
      <c r="T318" s="2"/>
      <c r="U318" s="2" t="s">
        <v>0</v>
      </c>
      <c r="V318" s="2"/>
      <c r="W318" s="2"/>
      <c r="X318" s="2"/>
      <c r="Y318" s="2"/>
      <c r="Z318" s="2"/>
      <c r="AA318" s="2"/>
      <c r="AB318" s="2"/>
      <c r="AC318" s="2"/>
    </row>
    <row r="319" ht="12.75" customHeight="1">
      <c r="Q319" s="2"/>
      <c r="R319" s="2"/>
      <c r="S319" s="2"/>
      <c r="T319" s="2"/>
      <c r="U319" s="2" t="s">
        <v>0</v>
      </c>
      <c r="V319" s="2"/>
      <c r="W319" s="2"/>
      <c r="X319" s="2"/>
      <c r="Y319" s="2"/>
      <c r="Z319" s="2"/>
      <c r="AA319" s="2"/>
      <c r="AB319" s="2"/>
      <c r="AC319" s="2"/>
    </row>
    <row r="320" ht="12.75" customHeight="1">
      <c r="Q320" s="2"/>
      <c r="R320" s="2"/>
      <c r="S320" s="2"/>
      <c r="T320" s="2"/>
      <c r="U320" s="2" t="s">
        <v>0</v>
      </c>
      <c r="V320" s="2"/>
      <c r="W320" s="2"/>
      <c r="X320" s="2"/>
      <c r="Y320" s="2"/>
      <c r="Z320" s="2"/>
      <c r="AA320" s="2"/>
      <c r="AB320" s="2"/>
      <c r="AC320" s="2"/>
    </row>
    <row r="321" ht="12.75" customHeight="1">
      <c r="Q321" s="2"/>
      <c r="R321" s="2"/>
      <c r="S321" s="2"/>
      <c r="T321" s="2"/>
      <c r="U321" s="2" t="s">
        <v>0</v>
      </c>
      <c r="V321" s="2"/>
      <c r="W321" s="2"/>
      <c r="X321" s="2"/>
      <c r="Y321" s="2"/>
      <c r="Z321" s="2"/>
      <c r="AA321" s="2"/>
      <c r="AB321" s="2"/>
      <c r="AC321" s="2"/>
    </row>
    <row r="322" ht="12.75" customHeight="1">
      <c r="Q322" s="2"/>
      <c r="R322" s="2"/>
      <c r="S322" s="2"/>
      <c r="T322" s="2"/>
      <c r="U322" s="2" t="s">
        <v>0</v>
      </c>
      <c r="V322" s="2"/>
      <c r="W322" s="2"/>
      <c r="X322" s="2"/>
      <c r="Y322" s="2"/>
      <c r="Z322" s="2"/>
      <c r="AA322" s="2"/>
      <c r="AB322" s="2"/>
      <c r="AC322" s="2"/>
    </row>
    <row r="323" ht="12.75" customHeight="1">
      <c r="Q323" s="2"/>
      <c r="R323" s="2"/>
      <c r="S323" s="2"/>
      <c r="T323" s="2"/>
      <c r="U323" s="2" t="s">
        <v>0</v>
      </c>
      <c r="V323" s="2"/>
      <c r="W323" s="2"/>
      <c r="X323" s="2"/>
      <c r="Y323" s="2"/>
      <c r="Z323" s="2"/>
      <c r="AA323" s="2"/>
      <c r="AB323" s="2"/>
      <c r="AC323" s="2"/>
    </row>
    <row r="324" ht="12.75" customHeight="1">
      <c r="Q324" s="2"/>
      <c r="R324" s="2"/>
      <c r="S324" s="2"/>
      <c r="T324" s="2"/>
      <c r="U324" s="2" t="s">
        <v>0</v>
      </c>
      <c r="V324" s="2"/>
      <c r="W324" s="2"/>
      <c r="X324" s="2"/>
      <c r="Y324" s="2"/>
      <c r="Z324" s="2"/>
      <c r="AA324" s="2"/>
      <c r="AB324" s="2"/>
      <c r="AC324" s="2"/>
    </row>
    <row r="325" ht="12.75" customHeight="1">
      <c r="Q325" s="2"/>
      <c r="R325" s="2"/>
      <c r="S325" s="2"/>
      <c r="T325" s="2"/>
      <c r="U325" s="2" t="s">
        <v>0</v>
      </c>
      <c r="V325" s="2"/>
      <c r="W325" s="2"/>
      <c r="X325" s="2"/>
      <c r="Y325" s="2"/>
      <c r="Z325" s="2"/>
      <c r="AA325" s="2"/>
      <c r="AB325" s="2"/>
      <c r="AC325" s="2"/>
    </row>
    <row r="326" ht="12.75" customHeight="1">
      <c r="Q326" s="2"/>
      <c r="R326" s="2"/>
      <c r="S326" s="2"/>
      <c r="T326" s="2"/>
      <c r="U326" s="2" t="s">
        <v>0</v>
      </c>
      <c r="V326" s="2"/>
      <c r="W326" s="2"/>
      <c r="X326" s="2"/>
      <c r="Y326" s="2"/>
      <c r="Z326" s="2"/>
      <c r="AA326" s="2"/>
      <c r="AB326" s="2"/>
      <c r="AC326" s="2"/>
    </row>
    <row r="327" ht="12.75" customHeight="1">
      <c r="Q327" s="2"/>
      <c r="R327" s="2"/>
      <c r="S327" s="2"/>
      <c r="T327" s="2"/>
      <c r="U327" s="2" t="s">
        <v>0</v>
      </c>
      <c r="V327" s="2"/>
      <c r="W327" s="2"/>
      <c r="X327" s="2"/>
      <c r="Y327" s="2"/>
      <c r="Z327" s="2"/>
      <c r="AA327" s="2"/>
      <c r="AB327" s="2"/>
      <c r="AC327" s="2"/>
    </row>
    <row r="328" ht="12.75" customHeight="1">
      <c r="Q328" s="2"/>
      <c r="R328" s="2"/>
      <c r="S328" s="2"/>
      <c r="T328" s="2"/>
      <c r="U328" s="2" t="s">
        <v>0</v>
      </c>
      <c r="V328" s="2"/>
      <c r="W328" s="2"/>
      <c r="X328" s="2"/>
      <c r="Y328" s="2"/>
      <c r="Z328" s="2"/>
      <c r="AA328" s="2"/>
      <c r="AB328" s="2"/>
      <c r="AC328" s="2"/>
    </row>
    <row r="329" ht="12.75" customHeight="1">
      <c r="Q329" s="2"/>
      <c r="R329" s="2"/>
      <c r="S329" s="2"/>
      <c r="T329" s="2"/>
      <c r="U329" s="2" t="s">
        <v>0</v>
      </c>
      <c r="V329" s="2"/>
      <c r="W329" s="2"/>
      <c r="X329" s="2"/>
      <c r="Y329" s="2"/>
      <c r="Z329" s="2"/>
      <c r="AA329" s="2"/>
      <c r="AB329" s="2"/>
      <c r="AC329" s="2"/>
    </row>
    <row r="330" ht="12.75" customHeight="1">
      <c r="Q330" s="2"/>
      <c r="R330" s="2"/>
      <c r="S330" s="2"/>
      <c r="T330" s="2"/>
      <c r="U330" s="2" t="s">
        <v>0</v>
      </c>
      <c r="V330" s="2"/>
      <c r="W330" s="2"/>
      <c r="X330" s="2"/>
      <c r="Y330" s="2"/>
      <c r="Z330" s="2"/>
      <c r="AA330" s="2"/>
      <c r="AB330" s="2"/>
      <c r="AC330" s="2"/>
    </row>
    <row r="331" ht="12.75" customHeight="1">
      <c r="Q331" s="2"/>
      <c r="R331" s="2"/>
      <c r="S331" s="2"/>
      <c r="T331" s="2"/>
      <c r="U331" s="2" t="s">
        <v>0</v>
      </c>
      <c r="V331" s="2"/>
      <c r="W331" s="2"/>
      <c r="X331" s="2"/>
      <c r="Y331" s="2"/>
      <c r="Z331" s="2"/>
      <c r="AA331" s="2"/>
      <c r="AB331" s="2"/>
      <c r="AC331" s="2"/>
    </row>
    <row r="332" ht="12.75" customHeight="1">
      <c r="Q332" s="2"/>
      <c r="R332" s="2"/>
      <c r="S332" s="2"/>
      <c r="T332" s="2"/>
      <c r="U332" s="2" t="s">
        <v>0</v>
      </c>
      <c r="V332" s="2"/>
      <c r="W332" s="2"/>
      <c r="X332" s="2"/>
      <c r="Y332" s="2"/>
      <c r="Z332" s="2"/>
      <c r="AA332" s="2"/>
      <c r="AB332" s="2"/>
      <c r="AC332" s="2"/>
    </row>
    <row r="333" ht="12.75" customHeight="1">
      <c r="Q333" s="2"/>
      <c r="R333" s="2"/>
      <c r="S333" s="2"/>
      <c r="T333" s="2"/>
      <c r="U333" s="2" t="s">
        <v>0</v>
      </c>
      <c r="V333" s="2"/>
      <c r="W333" s="2"/>
      <c r="X333" s="2"/>
      <c r="Y333" s="2"/>
      <c r="Z333" s="2"/>
      <c r="AA333" s="2"/>
      <c r="AB333" s="2"/>
      <c r="AC333" s="2"/>
    </row>
    <row r="334" ht="12.75" customHeight="1">
      <c r="Q334" s="2"/>
      <c r="R334" s="2"/>
      <c r="S334" s="2"/>
      <c r="T334" s="2"/>
      <c r="U334" s="2" t="s">
        <v>0</v>
      </c>
      <c r="V334" s="2"/>
      <c r="W334" s="2"/>
      <c r="X334" s="2"/>
      <c r="Y334" s="2"/>
      <c r="Z334" s="2"/>
      <c r="AA334" s="2"/>
      <c r="AB334" s="2"/>
      <c r="AC334" s="2"/>
    </row>
    <row r="335" ht="12.75" customHeight="1">
      <c r="Q335" s="2"/>
      <c r="R335" s="2"/>
      <c r="S335" s="2"/>
      <c r="T335" s="2"/>
      <c r="U335" s="2" t="s">
        <v>0</v>
      </c>
      <c r="V335" s="2"/>
      <c r="W335" s="2"/>
      <c r="X335" s="2"/>
      <c r="Y335" s="2"/>
      <c r="Z335" s="2"/>
      <c r="AA335" s="2"/>
      <c r="AB335" s="2"/>
      <c r="AC335" s="2"/>
    </row>
    <row r="336" ht="12.75" customHeight="1">
      <c r="Q336" s="2"/>
      <c r="R336" s="2"/>
      <c r="S336" s="2"/>
      <c r="T336" s="2"/>
      <c r="U336" s="2" t="s">
        <v>0</v>
      </c>
      <c r="V336" s="2"/>
      <c r="W336" s="2"/>
      <c r="X336" s="2"/>
      <c r="Y336" s="2"/>
      <c r="Z336" s="2"/>
      <c r="AA336" s="2"/>
      <c r="AB336" s="2"/>
      <c r="AC336" s="2"/>
    </row>
    <row r="337" ht="12.75" customHeight="1">
      <c r="Q337" s="2"/>
      <c r="R337" s="2"/>
      <c r="S337" s="2"/>
      <c r="T337" s="2"/>
      <c r="U337" s="2" t="s">
        <v>0</v>
      </c>
      <c r="V337" s="2"/>
      <c r="W337" s="2"/>
      <c r="X337" s="2"/>
      <c r="Y337" s="2"/>
      <c r="Z337" s="2"/>
      <c r="AA337" s="2"/>
      <c r="AB337" s="2"/>
      <c r="AC337" s="2"/>
    </row>
    <row r="338" ht="12.75" customHeight="1">
      <c r="Q338" s="2"/>
      <c r="R338" s="2"/>
      <c r="S338" s="2"/>
      <c r="T338" s="2"/>
      <c r="U338" s="2" t="s">
        <v>0</v>
      </c>
      <c r="V338" s="2"/>
      <c r="W338" s="2"/>
      <c r="X338" s="2"/>
      <c r="Y338" s="2"/>
      <c r="Z338" s="2"/>
      <c r="AA338" s="2"/>
      <c r="AB338" s="2"/>
      <c r="AC338" s="2"/>
    </row>
    <row r="339" ht="12.75" customHeight="1">
      <c r="Q339" s="2"/>
      <c r="R339" s="2"/>
      <c r="S339" s="2"/>
      <c r="T339" s="2"/>
      <c r="U339" s="2" t="s">
        <v>0</v>
      </c>
      <c r="V339" s="2"/>
      <c r="W339" s="2"/>
      <c r="X339" s="2"/>
      <c r="Y339" s="2"/>
      <c r="Z339" s="2"/>
      <c r="AA339" s="2"/>
      <c r="AB339" s="2"/>
      <c r="AC339" s="2"/>
    </row>
    <row r="340" ht="12.75" customHeight="1">
      <c r="Q340" s="2"/>
      <c r="R340" s="2"/>
      <c r="S340" s="2"/>
      <c r="T340" s="2"/>
      <c r="U340" s="2" t="s">
        <v>0</v>
      </c>
      <c r="V340" s="2"/>
      <c r="W340" s="2"/>
      <c r="X340" s="2"/>
      <c r="Y340" s="2"/>
      <c r="Z340" s="2"/>
      <c r="AA340" s="2"/>
      <c r="AB340" s="2"/>
      <c r="AC340" s="2"/>
    </row>
    <row r="341" ht="12.75" customHeight="1">
      <c r="Q341" s="2"/>
      <c r="R341" s="2"/>
      <c r="S341" s="2"/>
      <c r="T341" s="2"/>
      <c r="U341" s="2" t="s">
        <v>0</v>
      </c>
      <c r="V341" s="2"/>
      <c r="W341" s="2"/>
      <c r="X341" s="2"/>
      <c r="Y341" s="2"/>
      <c r="Z341" s="2"/>
      <c r="AA341" s="2"/>
      <c r="AB341" s="2"/>
      <c r="AC341" s="2"/>
    </row>
    <row r="342" ht="12.75" customHeight="1">
      <c r="Q342" s="2"/>
      <c r="R342" s="2"/>
      <c r="S342" s="2"/>
      <c r="T342" s="2"/>
      <c r="U342" s="2" t="s">
        <v>0</v>
      </c>
      <c r="V342" s="2"/>
      <c r="W342" s="2"/>
      <c r="X342" s="2"/>
      <c r="Y342" s="2"/>
      <c r="Z342" s="2"/>
      <c r="AA342" s="2"/>
      <c r="AB342" s="2"/>
      <c r="AC342" s="2"/>
    </row>
    <row r="343" ht="12.75" customHeight="1">
      <c r="Q343" s="2"/>
      <c r="R343" s="2"/>
      <c r="S343" s="2"/>
      <c r="T343" s="2"/>
      <c r="U343" s="2" t="s">
        <v>0</v>
      </c>
      <c r="V343" s="2"/>
      <c r="W343" s="2"/>
      <c r="X343" s="2"/>
      <c r="Y343" s="2"/>
      <c r="Z343" s="2"/>
      <c r="AA343" s="2"/>
      <c r="AB343" s="2"/>
      <c r="AC343" s="2"/>
    </row>
    <row r="344" ht="12.75" customHeight="1">
      <c r="Q344" s="2"/>
      <c r="R344" s="2"/>
      <c r="S344" s="2"/>
      <c r="T344" s="2"/>
      <c r="U344" s="2" t="s">
        <v>0</v>
      </c>
      <c r="V344" s="2"/>
      <c r="W344" s="2"/>
      <c r="X344" s="2"/>
      <c r="Y344" s="2"/>
      <c r="Z344" s="2"/>
      <c r="AA344" s="2"/>
      <c r="AB344" s="2"/>
      <c r="AC344" s="2"/>
    </row>
    <row r="345" ht="12.75" customHeight="1">
      <c r="Q345" s="2"/>
      <c r="R345" s="2"/>
      <c r="S345" s="2"/>
      <c r="T345" s="2"/>
      <c r="U345" s="2" t="s">
        <v>0</v>
      </c>
      <c r="V345" s="2"/>
      <c r="W345" s="2"/>
      <c r="X345" s="2"/>
      <c r="Y345" s="2"/>
      <c r="Z345" s="2"/>
      <c r="AA345" s="2"/>
      <c r="AB345" s="2"/>
      <c r="AC345" s="2"/>
    </row>
    <row r="346" ht="12.75" customHeight="1">
      <c r="Q346" s="2"/>
      <c r="R346" s="2"/>
      <c r="S346" s="2"/>
      <c r="T346" s="2"/>
      <c r="U346" s="2" t="s">
        <v>0</v>
      </c>
      <c r="V346" s="2"/>
      <c r="W346" s="2"/>
      <c r="X346" s="2"/>
      <c r="Y346" s="2"/>
      <c r="Z346" s="2"/>
      <c r="AA346" s="2"/>
      <c r="AB346" s="2"/>
      <c r="AC346" s="2"/>
    </row>
    <row r="347" ht="12.75" customHeight="1">
      <c r="Q347" s="2"/>
      <c r="R347" s="2"/>
      <c r="S347" s="2"/>
      <c r="T347" s="2"/>
      <c r="U347" s="2" t="s">
        <v>0</v>
      </c>
      <c r="V347" s="2"/>
      <c r="W347" s="2"/>
      <c r="X347" s="2"/>
      <c r="Y347" s="2"/>
      <c r="Z347" s="2"/>
      <c r="AA347" s="2"/>
      <c r="AB347" s="2"/>
      <c r="AC347" s="2"/>
    </row>
    <row r="348" ht="12.75" customHeight="1">
      <c r="Q348" s="2"/>
      <c r="R348" s="2"/>
      <c r="S348" s="2"/>
      <c r="T348" s="2"/>
      <c r="U348" s="2" t="s">
        <v>0</v>
      </c>
      <c r="V348" s="2"/>
      <c r="W348" s="2"/>
      <c r="X348" s="2"/>
      <c r="Y348" s="2"/>
      <c r="Z348" s="2"/>
      <c r="AA348" s="2"/>
      <c r="AB348" s="2"/>
      <c r="AC348" s="2"/>
    </row>
    <row r="349" ht="12.75" customHeight="1">
      <c r="Q349" s="2"/>
      <c r="R349" s="2"/>
      <c r="S349" s="2"/>
      <c r="T349" s="2"/>
      <c r="U349" s="2" t="s">
        <v>0</v>
      </c>
      <c r="V349" s="2"/>
      <c r="W349" s="2"/>
      <c r="X349" s="2"/>
      <c r="Y349" s="2"/>
      <c r="Z349" s="2"/>
      <c r="AA349" s="2"/>
      <c r="AB349" s="2"/>
      <c r="AC349" s="2"/>
    </row>
    <row r="350" ht="12.75" customHeight="1">
      <c r="Q350" s="2"/>
      <c r="R350" s="2"/>
      <c r="S350" s="2"/>
      <c r="T350" s="2"/>
      <c r="U350" s="2" t="s">
        <v>0</v>
      </c>
      <c r="V350" s="2"/>
      <c r="W350" s="2"/>
      <c r="X350" s="2"/>
      <c r="Y350" s="2"/>
      <c r="Z350" s="2"/>
      <c r="AA350" s="2"/>
      <c r="AB350" s="2"/>
      <c r="AC350" s="2"/>
    </row>
    <row r="351" ht="12.75" customHeight="1">
      <c r="Q351" s="2"/>
      <c r="R351" s="2"/>
      <c r="S351" s="2"/>
      <c r="T351" s="2"/>
      <c r="U351" s="2" t="s">
        <v>0</v>
      </c>
      <c r="V351" s="2"/>
      <c r="W351" s="2"/>
      <c r="X351" s="2"/>
      <c r="Y351" s="2"/>
      <c r="Z351" s="2"/>
      <c r="AA351" s="2"/>
      <c r="AB351" s="2"/>
      <c r="AC351" s="2"/>
    </row>
    <row r="352" ht="12.75" customHeight="1">
      <c r="Q352" s="2"/>
      <c r="R352" s="2"/>
      <c r="S352" s="2"/>
      <c r="T352" s="2"/>
      <c r="U352" s="2" t="s">
        <v>0</v>
      </c>
      <c r="V352" s="2"/>
      <c r="W352" s="2"/>
      <c r="X352" s="2"/>
      <c r="Y352" s="2"/>
      <c r="Z352" s="2"/>
      <c r="AA352" s="2"/>
      <c r="AB352" s="2"/>
      <c r="AC352" s="2"/>
    </row>
    <row r="353" ht="12.75" customHeight="1">
      <c r="Q353" s="2"/>
      <c r="R353" s="2"/>
      <c r="S353" s="2"/>
      <c r="T353" s="2"/>
      <c r="U353" s="2" t="s">
        <v>0</v>
      </c>
      <c r="V353" s="2"/>
      <c r="W353" s="2"/>
      <c r="X353" s="2"/>
      <c r="Y353" s="2"/>
      <c r="Z353" s="2"/>
      <c r="AA353" s="2"/>
      <c r="AB353" s="2"/>
      <c r="AC353" s="2"/>
    </row>
    <row r="354" ht="12.75" customHeight="1">
      <c r="Q354" s="2"/>
      <c r="R354" s="2"/>
      <c r="S354" s="2"/>
      <c r="T354" s="2"/>
      <c r="U354" s="2" t="s">
        <v>0</v>
      </c>
      <c r="V354" s="2"/>
      <c r="W354" s="2"/>
      <c r="X354" s="2"/>
      <c r="Y354" s="2"/>
      <c r="Z354" s="2"/>
      <c r="AA354" s="2"/>
      <c r="AB354" s="2"/>
      <c r="AC354" s="2"/>
    </row>
    <row r="355" ht="12.75" customHeight="1">
      <c r="Q355" s="2"/>
      <c r="R355" s="2"/>
      <c r="S355" s="2"/>
      <c r="T355" s="2"/>
      <c r="U355" s="2" t="s">
        <v>0</v>
      </c>
      <c r="V355" s="2"/>
      <c r="W355" s="2"/>
      <c r="X355" s="2"/>
      <c r="Y355" s="2"/>
      <c r="Z355" s="2"/>
      <c r="AA355" s="2"/>
      <c r="AB355" s="2"/>
      <c r="AC355" s="2"/>
    </row>
    <row r="356" ht="12.75" customHeight="1">
      <c r="Q356" s="2"/>
      <c r="R356" s="2"/>
      <c r="S356" s="2"/>
      <c r="T356" s="2"/>
      <c r="U356" s="2" t="s">
        <v>0</v>
      </c>
      <c r="V356" s="2"/>
      <c r="W356" s="2"/>
      <c r="X356" s="2"/>
      <c r="Y356" s="2"/>
      <c r="Z356" s="2"/>
      <c r="AA356" s="2"/>
      <c r="AB356" s="2"/>
      <c r="AC356" s="2"/>
    </row>
    <row r="357" ht="12.75" customHeight="1">
      <c r="Q357" s="2"/>
      <c r="R357" s="2"/>
      <c r="S357" s="2"/>
      <c r="T357" s="2"/>
      <c r="U357" s="2" t="s">
        <v>0</v>
      </c>
      <c r="V357" s="2"/>
      <c r="W357" s="2"/>
      <c r="X357" s="2"/>
      <c r="Y357" s="2"/>
      <c r="Z357" s="2"/>
      <c r="AA357" s="2"/>
      <c r="AB357" s="2"/>
      <c r="AC357" s="2"/>
    </row>
    <row r="358" ht="12.75" customHeight="1">
      <c r="Q358" s="2"/>
      <c r="R358" s="2"/>
      <c r="S358" s="2"/>
      <c r="T358" s="2"/>
      <c r="U358" s="2" t="s">
        <v>0</v>
      </c>
      <c r="V358" s="2"/>
      <c r="W358" s="2"/>
      <c r="X358" s="2"/>
      <c r="Y358" s="2"/>
      <c r="Z358" s="2"/>
      <c r="AA358" s="2"/>
      <c r="AB358" s="2"/>
      <c r="AC358" s="2"/>
    </row>
    <row r="359" ht="12.75" customHeight="1">
      <c r="Q359" s="2"/>
      <c r="R359" s="2"/>
      <c r="S359" s="2"/>
      <c r="T359" s="2"/>
      <c r="U359" s="2" t="s">
        <v>0</v>
      </c>
      <c r="V359" s="2"/>
      <c r="W359" s="2"/>
      <c r="X359" s="2"/>
      <c r="Y359" s="2"/>
      <c r="Z359" s="2"/>
      <c r="AA359" s="2"/>
      <c r="AB359" s="2"/>
      <c r="AC359" s="2"/>
    </row>
    <row r="360" ht="12.75" customHeight="1">
      <c r="Q360" s="2"/>
      <c r="R360" s="2"/>
      <c r="S360" s="2"/>
      <c r="T360" s="2"/>
      <c r="U360" s="2" t="s">
        <v>0</v>
      </c>
      <c r="V360" s="2"/>
      <c r="W360" s="2"/>
      <c r="X360" s="2"/>
      <c r="Y360" s="2"/>
      <c r="Z360" s="2"/>
      <c r="AA360" s="2"/>
      <c r="AB360" s="2"/>
      <c r="AC360" s="2"/>
    </row>
    <row r="361" ht="12.75" customHeight="1">
      <c r="Q361" s="2"/>
      <c r="R361" s="2"/>
      <c r="S361" s="2"/>
      <c r="T361" s="2"/>
      <c r="U361" s="2" t="s">
        <v>0</v>
      </c>
      <c r="V361" s="2"/>
      <c r="W361" s="2"/>
      <c r="X361" s="2"/>
      <c r="Y361" s="2"/>
      <c r="Z361" s="2"/>
      <c r="AA361" s="2"/>
      <c r="AB361" s="2"/>
      <c r="AC361" s="2"/>
    </row>
    <row r="362" ht="12.75" customHeight="1">
      <c r="Q362" s="2"/>
      <c r="R362" s="2"/>
      <c r="S362" s="2"/>
      <c r="T362" s="2"/>
      <c r="U362" s="2" t="s">
        <v>0</v>
      </c>
      <c r="V362" s="2"/>
      <c r="W362" s="2"/>
      <c r="X362" s="2"/>
      <c r="Y362" s="2"/>
      <c r="Z362" s="2"/>
      <c r="AA362" s="2"/>
      <c r="AB362" s="2"/>
      <c r="AC362" s="2"/>
    </row>
    <row r="363" ht="12.75" customHeight="1">
      <c r="Q363" s="2"/>
      <c r="R363" s="2"/>
      <c r="S363" s="2"/>
      <c r="T363" s="2"/>
      <c r="U363" s="2" t="s">
        <v>0</v>
      </c>
      <c r="V363" s="2"/>
      <c r="W363" s="2"/>
      <c r="X363" s="2"/>
      <c r="Y363" s="2"/>
      <c r="Z363" s="2"/>
      <c r="AA363" s="2"/>
      <c r="AB363" s="2"/>
      <c r="AC363" s="2"/>
    </row>
    <row r="364" ht="12.75" customHeight="1">
      <c r="Q364" s="2"/>
      <c r="R364" s="2"/>
      <c r="S364" s="2"/>
      <c r="T364" s="2"/>
      <c r="U364" s="2" t="s">
        <v>0</v>
      </c>
      <c r="V364" s="2"/>
      <c r="W364" s="2"/>
      <c r="X364" s="2"/>
      <c r="Y364" s="2"/>
      <c r="Z364" s="2"/>
      <c r="AA364" s="2"/>
      <c r="AB364" s="2"/>
      <c r="AC364" s="2"/>
    </row>
    <row r="365" ht="12.75" customHeight="1">
      <c r="Q365" s="2"/>
      <c r="R365" s="2"/>
      <c r="S365" s="2"/>
      <c r="T365" s="2"/>
      <c r="U365" s="2" t="s">
        <v>0</v>
      </c>
      <c r="V365" s="2"/>
      <c r="W365" s="2"/>
      <c r="X365" s="2"/>
      <c r="Y365" s="2"/>
      <c r="Z365" s="2"/>
      <c r="AA365" s="2"/>
      <c r="AB365" s="2"/>
      <c r="AC365" s="2"/>
    </row>
    <row r="366" ht="12.75" customHeight="1">
      <c r="Q366" s="2"/>
      <c r="R366" s="2"/>
      <c r="S366" s="2"/>
      <c r="T366" s="2"/>
      <c r="U366" s="2" t="s">
        <v>0</v>
      </c>
      <c r="V366" s="2"/>
      <c r="W366" s="2"/>
      <c r="X366" s="2"/>
      <c r="Y366" s="2"/>
      <c r="Z366" s="2"/>
      <c r="AA366" s="2"/>
      <c r="AB366" s="2"/>
      <c r="AC366" s="2"/>
    </row>
    <row r="367" ht="12.75" customHeight="1">
      <c r="Q367" s="2"/>
      <c r="R367" s="2"/>
      <c r="S367" s="2"/>
      <c r="T367" s="2"/>
      <c r="U367" s="2" t="s">
        <v>0</v>
      </c>
      <c r="V367" s="2"/>
      <c r="W367" s="2"/>
      <c r="X367" s="2"/>
      <c r="Y367" s="2"/>
      <c r="Z367" s="2"/>
      <c r="AA367" s="2"/>
      <c r="AB367" s="2"/>
      <c r="AC367" s="2"/>
    </row>
    <row r="368" ht="12.75" customHeight="1">
      <c r="Q368" s="2"/>
      <c r="R368" s="2"/>
      <c r="S368" s="2"/>
      <c r="T368" s="2"/>
      <c r="U368" s="2" t="s">
        <v>0</v>
      </c>
      <c r="V368" s="2"/>
      <c r="W368" s="2"/>
      <c r="X368" s="2"/>
      <c r="Y368" s="2"/>
      <c r="Z368" s="2"/>
      <c r="AA368" s="2"/>
      <c r="AB368" s="2"/>
      <c r="AC368" s="2"/>
    </row>
    <row r="369" ht="12.75" customHeight="1">
      <c r="Q369" s="2"/>
      <c r="R369" s="2"/>
      <c r="S369" s="2"/>
      <c r="T369" s="2"/>
      <c r="U369" s="2" t="s">
        <v>0</v>
      </c>
      <c r="V369" s="2"/>
      <c r="W369" s="2"/>
      <c r="X369" s="2"/>
      <c r="Y369" s="2"/>
      <c r="Z369" s="2"/>
      <c r="AA369" s="2"/>
      <c r="AB369" s="2"/>
      <c r="AC369" s="2"/>
    </row>
    <row r="370" ht="12.75" customHeight="1">
      <c r="Q370" s="2"/>
      <c r="R370" s="2"/>
      <c r="S370" s="2"/>
      <c r="T370" s="2"/>
      <c r="U370" s="2" t="s">
        <v>0</v>
      </c>
      <c r="V370" s="2"/>
      <c r="W370" s="2"/>
      <c r="X370" s="2"/>
      <c r="Y370" s="2"/>
      <c r="Z370" s="2"/>
      <c r="AA370" s="2"/>
      <c r="AB370" s="2"/>
      <c r="AC370" s="2"/>
    </row>
    <row r="371" ht="12.75" customHeight="1">
      <c r="Q371" s="2"/>
      <c r="R371" s="2"/>
      <c r="S371" s="2"/>
      <c r="T371" s="2"/>
      <c r="U371" s="2" t="s">
        <v>0</v>
      </c>
      <c r="V371" s="2"/>
      <c r="W371" s="2"/>
      <c r="X371" s="2"/>
      <c r="Y371" s="2"/>
      <c r="Z371" s="2"/>
      <c r="AA371" s="2"/>
      <c r="AB371" s="2"/>
      <c r="AC371" s="2"/>
    </row>
    <row r="372" ht="12.75" customHeight="1">
      <c r="Q372" s="2"/>
      <c r="R372" s="2"/>
      <c r="S372" s="2"/>
      <c r="T372" s="2"/>
      <c r="U372" s="2" t="s">
        <v>0</v>
      </c>
      <c r="V372" s="2"/>
      <c r="W372" s="2"/>
      <c r="X372" s="2"/>
      <c r="Y372" s="2"/>
      <c r="Z372" s="2"/>
      <c r="AA372" s="2"/>
      <c r="AB372" s="2"/>
      <c r="AC372" s="2"/>
    </row>
    <row r="373" ht="12.75" customHeight="1">
      <c r="Q373" s="2"/>
      <c r="R373" s="2"/>
      <c r="S373" s="2"/>
      <c r="T373" s="2"/>
      <c r="U373" s="2" t="s">
        <v>0</v>
      </c>
      <c r="V373" s="2"/>
      <c r="W373" s="2"/>
      <c r="X373" s="2"/>
      <c r="Y373" s="2"/>
      <c r="Z373" s="2"/>
      <c r="AA373" s="2"/>
      <c r="AB373" s="2"/>
      <c r="AC373" s="2"/>
    </row>
    <row r="374" ht="12.75" customHeight="1">
      <c r="Q374" s="2"/>
      <c r="R374" s="2"/>
      <c r="S374" s="2"/>
      <c r="T374" s="2"/>
      <c r="U374" s="2" t="s">
        <v>0</v>
      </c>
      <c r="V374" s="2"/>
      <c r="W374" s="2"/>
      <c r="X374" s="2"/>
      <c r="Y374" s="2"/>
      <c r="Z374" s="2"/>
      <c r="AA374" s="2"/>
      <c r="AB374" s="2"/>
      <c r="AC374" s="2"/>
    </row>
    <row r="375" ht="12.75" customHeight="1">
      <c r="Q375" s="2"/>
      <c r="R375" s="2"/>
      <c r="S375" s="2"/>
      <c r="T375" s="2"/>
      <c r="U375" s="2" t="s">
        <v>0</v>
      </c>
      <c r="V375" s="2"/>
      <c r="W375" s="2"/>
      <c r="X375" s="2"/>
      <c r="Y375" s="2"/>
      <c r="Z375" s="2"/>
      <c r="AA375" s="2"/>
      <c r="AB375" s="2"/>
      <c r="AC375" s="2"/>
    </row>
    <row r="376" ht="12.75" customHeight="1">
      <c r="Q376" s="2"/>
      <c r="R376" s="2"/>
      <c r="S376" s="2"/>
      <c r="T376" s="2"/>
      <c r="U376" s="2" t="s">
        <v>0</v>
      </c>
      <c r="V376" s="2"/>
      <c r="W376" s="2"/>
      <c r="X376" s="2"/>
      <c r="Y376" s="2"/>
      <c r="Z376" s="2"/>
      <c r="AA376" s="2"/>
      <c r="AB376" s="2"/>
      <c r="AC376" s="2"/>
    </row>
    <row r="377" ht="12.75" customHeight="1">
      <c r="Q377" s="2"/>
      <c r="R377" s="2"/>
      <c r="S377" s="2"/>
      <c r="T377" s="2"/>
      <c r="U377" s="2" t="s">
        <v>0</v>
      </c>
      <c r="V377" s="2"/>
      <c r="W377" s="2"/>
      <c r="X377" s="2"/>
      <c r="Y377" s="2"/>
      <c r="Z377" s="2"/>
      <c r="AA377" s="2"/>
      <c r="AB377" s="2"/>
      <c r="AC377" s="2"/>
    </row>
    <row r="378" ht="12.75" customHeight="1">
      <c r="Q378" s="2"/>
      <c r="R378" s="2"/>
      <c r="S378" s="2"/>
      <c r="T378" s="2"/>
      <c r="U378" s="2" t="s">
        <v>0</v>
      </c>
      <c r="V378" s="2"/>
      <c r="W378" s="2"/>
      <c r="X378" s="2"/>
      <c r="Y378" s="2"/>
      <c r="Z378" s="2"/>
      <c r="AA378" s="2"/>
      <c r="AB378" s="2"/>
      <c r="AC378" s="2"/>
    </row>
    <row r="379" ht="12.75" customHeight="1">
      <c r="Q379" s="2"/>
      <c r="R379" s="2"/>
      <c r="S379" s="2"/>
      <c r="T379" s="2"/>
      <c r="U379" s="2" t="s">
        <v>0</v>
      </c>
      <c r="V379" s="2"/>
      <c r="W379" s="2"/>
      <c r="X379" s="2"/>
      <c r="Y379" s="2"/>
      <c r="Z379" s="2"/>
      <c r="AA379" s="2"/>
      <c r="AB379" s="2"/>
      <c r="AC379" s="2"/>
    </row>
    <row r="380" ht="12.75" customHeight="1">
      <c r="Q380" s="2"/>
      <c r="R380" s="2"/>
      <c r="S380" s="2"/>
      <c r="T380" s="2"/>
      <c r="U380" s="2" t="s">
        <v>0</v>
      </c>
      <c r="V380" s="2"/>
      <c r="W380" s="2"/>
      <c r="X380" s="2"/>
      <c r="Y380" s="2"/>
      <c r="Z380" s="2"/>
      <c r="AA380" s="2"/>
      <c r="AB380" s="2"/>
      <c r="AC380" s="2"/>
    </row>
    <row r="381" ht="12.75" customHeight="1">
      <c r="Q381" s="2"/>
      <c r="R381" s="2"/>
      <c r="S381" s="2"/>
      <c r="T381" s="2"/>
      <c r="U381" s="2" t="s">
        <v>0</v>
      </c>
      <c r="V381" s="2"/>
      <c r="W381" s="2"/>
      <c r="X381" s="2"/>
      <c r="Y381" s="2"/>
      <c r="Z381" s="2"/>
      <c r="AA381" s="2"/>
      <c r="AB381" s="2"/>
      <c r="AC381" s="2"/>
    </row>
    <row r="382" ht="12.75" customHeight="1">
      <c r="Q382" s="2"/>
      <c r="R382" s="2"/>
      <c r="S382" s="2"/>
      <c r="T382" s="2"/>
      <c r="U382" s="2" t="s">
        <v>0</v>
      </c>
      <c r="V382" s="2"/>
      <c r="W382" s="2"/>
      <c r="X382" s="2"/>
      <c r="Y382" s="2"/>
      <c r="Z382" s="2"/>
      <c r="AA382" s="2"/>
      <c r="AB382" s="2"/>
      <c r="AC382" s="2"/>
    </row>
    <row r="383" ht="12.75" customHeight="1">
      <c r="Q383" s="2"/>
      <c r="R383" s="2"/>
      <c r="S383" s="2"/>
      <c r="T383" s="2"/>
      <c r="U383" s="2" t="s">
        <v>0</v>
      </c>
      <c r="V383" s="2"/>
      <c r="W383" s="2"/>
      <c r="X383" s="2"/>
      <c r="Y383" s="2"/>
      <c r="Z383" s="2"/>
      <c r="AA383" s="2"/>
      <c r="AB383" s="2"/>
      <c r="AC383" s="2"/>
    </row>
    <row r="384" ht="12.75" customHeight="1">
      <c r="Q384" s="2"/>
      <c r="R384" s="2"/>
      <c r="S384" s="2"/>
      <c r="T384" s="2"/>
      <c r="U384" s="2" t="s">
        <v>0</v>
      </c>
      <c r="V384" s="2"/>
      <c r="W384" s="2"/>
      <c r="X384" s="2"/>
      <c r="Y384" s="2"/>
      <c r="Z384" s="2"/>
      <c r="AA384" s="2"/>
      <c r="AB384" s="2"/>
      <c r="AC384" s="2"/>
    </row>
    <row r="385" ht="12.75" customHeight="1">
      <c r="Q385" s="2"/>
      <c r="R385" s="2"/>
      <c r="S385" s="2"/>
      <c r="T385" s="2"/>
      <c r="U385" s="2" t="s">
        <v>0</v>
      </c>
      <c r="V385" s="2"/>
      <c r="W385" s="2"/>
      <c r="X385" s="2"/>
      <c r="Y385" s="2"/>
      <c r="Z385" s="2"/>
      <c r="AA385" s="2"/>
      <c r="AB385" s="2"/>
      <c r="AC385" s="2"/>
    </row>
    <row r="386" ht="12.75" customHeight="1">
      <c r="Q386" s="2"/>
      <c r="R386" s="2"/>
      <c r="S386" s="2"/>
      <c r="T386" s="2"/>
      <c r="U386" s="2" t="s">
        <v>0</v>
      </c>
      <c r="V386" s="2"/>
      <c r="W386" s="2"/>
      <c r="X386" s="2"/>
      <c r="Y386" s="2"/>
      <c r="Z386" s="2"/>
      <c r="AA386" s="2"/>
      <c r="AB386" s="2"/>
      <c r="AC386" s="2"/>
    </row>
    <row r="387" ht="12.75" customHeight="1">
      <c r="Q387" s="2"/>
      <c r="R387" s="2"/>
      <c r="S387" s="2"/>
      <c r="T387" s="2"/>
      <c r="U387" s="2" t="s">
        <v>0</v>
      </c>
      <c r="V387" s="2"/>
      <c r="W387" s="2"/>
      <c r="X387" s="2"/>
      <c r="Y387" s="2"/>
      <c r="Z387" s="2"/>
      <c r="AA387" s="2"/>
      <c r="AB387" s="2"/>
      <c r="AC387" s="2"/>
    </row>
    <row r="388" ht="12.75" customHeight="1">
      <c r="Q388" s="2"/>
      <c r="R388" s="2"/>
      <c r="S388" s="2"/>
      <c r="T388" s="2"/>
      <c r="U388" s="2" t="s">
        <v>0</v>
      </c>
      <c r="V388" s="2"/>
      <c r="W388" s="2"/>
      <c r="X388" s="2"/>
      <c r="Y388" s="2"/>
      <c r="Z388" s="2"/>
      <c r="AA388" s="2"/>
      <c r="AB388" s="2"/>
      <c r="AC388" s="2"/>
    </row>
    <row r="389" ht="12.75" customHeight="1">
      <c r="Q389" s="2"/>
      <c r="R389" s="2"/>
      <c r="S389" s="2"/>
      <c r="T389" s="2"/>
      <c r="U389" s="2" t="s">
        <v>0</v>
      </c>
      <c r="V389" s="2"/>
      <c r="W389" s="2"/>
      <c r="X389" s="2"/>
      <c r="Y389" s="2"/>
      <c r="Z389" s="2"/>
      <c r="AA389" s="2"/>
      <c r="AB389" s="2"/>
      <c r="AC389" s="2"/>
    </row>
    <row r="390" ht="12.75" customHeight="1">
      <c r="Q390" s="2"/>
      <c r="R390" s="2"/>
      <c r="S390" s="2"/>
      <c r="T390" s="2"/>
      <c r="U390" s="2" t="s">
        <v>0</v>
      </c>
      <c r="V390" s="2"/>
      <c r="W390" s="2"/>
      <c r="X390" s="2"/>
      <c r="Y390" s="2"/>
      <c r="Z390" s="2"/>
      <c r="AA390" s="2"/>
      <c r="AB390" s="2"/>
      <c r="AC390" s="2"/>
    </row>
    <row r="391" ht="12.75" customHeight="1">
      <c r="Q391" s="2"/>
      <c r="R391" s="2"/>
      <c r="S391" s="2"/>
      <c r="T391" s="2"/>
      <c r="U391" s="2" t="s">
        <v>0</v>
      </c>
      <c r="V391" s="2"/>
      <c r="W391" s="2"/>
      <c r="X391" s="2"/>
      <c r="Y391" s="2"/>
      <c r="Z391" s="2"/>
      <c r="AA391" s="2"/>
      <c r="AB391" s="2"/>
      <c r="AC391" s="2"/>
    </row>
    <row r="392" ht="12.75" customHeight="1">
      <c r="Q392" s="2"/>
      <c r="R392" s="2"/>
      <c r="S392" s="2"/>
      <c r="T392" s="2"/>
      <c r="U392" s="2" t="s">
        <v>0</v>
      </c>
      <c r="V392" s="2"/>
      <c r="W392" s="2"/>
      <c r="X392" s="2"/>
      <c r="Y392" s="2"/>
      <c r="Z392" s="2"/>
      <c r="AA392" s="2"/>
      <c r="AB392" s="2"/>
      <c r="AC392" s="2"/>
    </row>
    <row r="393" ht="12.75" customHeight="1">
      <c r="Q393" s="2"/>
      <c r="R393" s="2"/>
      <c r="S393" s="2"/>
      <c r="T393" s="2"/>
      <c r="U393" s="2" t="s">
        <v>0</v>
      </c>
      <c r="V393" s="2"/>
      <c r="W393" s="2"/>
      <c r="X393" s="2"/>
      <c r="Y393" s="2"/>
      <c r="Z393" s="2"/>
      <c r="AA393" s="2"/>
      <c r="AB393" s="2"/>
      <c r="AC393" s="2"/>
    </row>
    <row r="394" ht="12.75" customHeight="1">
      <c r="Q394" s="2"/>
      <c r="R394" s="2"/>
      <c r="S394" s="2"/>
      <c r="T394" s="2"/>
      <c r="U394" s="2" t="s">
        <v>0</v>
      </c>
      <c r="V394" s="2"/>
      <c r="W394" s="2"/>
      <c r="X394" s="2"/>
      <c r="Y394" s="2"/>
      <c r="Z394" s="2"/>
      <c r="AA394" s="2"/>
      <c r="AB394" s="2"/>
      <c r="AC394" s="2"/>
    </row>
    <row r="395" ht="12.75" customHeight="1">
      <c r="Q395" s="2"/>
      <c r="R395" s="2"/>
      <c r="S395" s="2"/>
      <c r="T395" s="2"/>
      <c r="U395" s="2" t="s">
        <v>0</v>
      </c>
      <c r="V395" s="2"/>
      <c r="W395" s="2"/>
      <c r="X395" s="2"/>
      <c r="Y395" s="2"/>
      <c r="Z395" s="2"/>
      <c r="AA395" s="2"/>
      <c r="AB395" s="2"/>
      <c r="AC395" s="2"/>
    </row>
    <row r="396" ht="12.75" customHeight="1">
      <c r="Q396" s="2"/>
      <c r="R396" s="2"/>
      <c r="S396" s="2"/>
      <c r="T396" s="2"/>
      <c r="U396" s="2" t="s">
        <v>0</v>
      </c>
      <c r="V396" s="2"/>
      <c r="W396" s="2"/>
      <c r="X396" s="2"/>
      <c r="Y396" s="2"/>
      <c r="Z396" s="2"/>
      <c r="AA396" s="2"/>
      <c r="AB396" s="2"/>
      <c r="AC396" s="2"/>
    </row>
    <row r="397" ht="12.75" customHeight="1">
      <c r="Q397" s="2"/>
      <c r="R397" s="2"/>
      <c r="S397" s="2"/>
      <c r="T397" s="2"/>
      <c r="U397" s="2" t="s">
        <v>0</v>
      </c>
      <c r="V397" s="2"/>
      <c r="W397" s="2"/>
      <c r="X397" s="2"/>
      <c r="Y397" s="2"/>
      <c r="Z397" s="2"/>
      <c r="AA397" s="2"/>
      <c r="AB397" s="2"/>
      <c r="AC397" s="2"/>
    </row>
    <row r="398" ht="12.75" customHeight="1">
      <c r="Q398" s="2"/>
      <c r="R398" s="2"/>
      <c r="S398" s="2"/>
      <c r="T398" s="2"/>
      <c r="U398" s="2" t="s">
        <v>0</v>
      </c>
      <c r="V398" s="2"/>
      <c r="W398" s="2"/>
      <c r="X398" s="2"/>
      <c r="Y398" s="2"/>
      <c r="Z398" s="2"/>
      <c r="AA398" s="2"/>
      <c r="AB398" s="2"/>
      <c r="AC398" s="2"/>
    </row>
    <row r="399" ht="12.75" customHeight="1">
      <c r="Q399" s="2"/>
      <c r="R399" s="2"/>
      <c r="S399" s="2"/>
      <c r="T399" s="2"/>
      <c r="U399" s="2" t="s">
        <v>0</v>
      </c>
      <c r="V399" s="2"/>
      <c r="W399" s="2"/>
      <c r="X399" s="2"/>
      <c r="Y399" s="2"/>
      <c r="Z399" s="2"/>
      <c r="AA399" s="2"/>
      <c r="AB399" s="2"/>
      <c r="AC399" s="2"/>
    </row>
    <row r="400" ht="12.75" customHeight="1">
      <c r="Q400" s="2"/>
      <c r="R400" s="2"/>
      <c r="S400" s="2"/>
      <c r="T400" s="2"/>
      <c r="U400" s="2" t="s">
        <v>0</v>
      </c>
      <c r="V400" s="2"/>
      <c r="W400" s="2"/>
      <c r="X400" s="2"/>
      <c r="Y400" s="2"/>
      <c r="Z400" s="2"/>
      <c r="AA400" s="2"/>
      <c r="AB400" s="2"/>
      <c r="AC400" s="2"/>
    </row>
    <row r="401" ht="12.75" customHeight="1">
      <c r="Q401" s="2"/>
      <c r="R401" s="2"/>
      <c r="S401" s="2"/>
      <c r="T401" s="2"/>
      <c r="U401" s="2" t="s">
        <v>0</v>
      </c>
      <c r="V401" s="2"/>
      <c r="W401" s="2"/>
      <c r="X401" s="2"/>
      <c r="Y401" s="2"/>
      <c r="Z401" s="2"/>
      <c r="AA401" s="2"/>
      <c r="AB401" s="2"/>
      <c r="AC401" s="2"/>
    </row>
    <row r="402" ht="12.75" customHeight="1">
      <c r="Q402" s="2"/>
      <c r="R402" s="2"/>
      <c r="S402" s="2"/>
      <c r="T402" s="2"/>
      <c r="U402" s="2" t="s">
        <v>0</v>
      </c>
      <c r="V402" s="2"/>
      <c r="W402" s="2"/>
      <c r="X402" s="2"/>
      <c r="Y402" s="2"/>
      <c r="Z402" s="2"/>
      <c r="AA402" s="2"/>
      <c r="AB402" s="2"/>
      <c r="AC402" s="2"/>
    </row>
    <row r="403" ht="12.75" customHeight="1">
      <c r="Q403" s="2"/>
      <c r="R403" s="2"/>
      <c r="S403" s="2"/>
      <c r="T403" s="2"/>
      <c r="U403" s="2" t="s">
        <v>0</v>
      </c>
      <c r="V403" s="2"/>
      <c r="W403" s="2"/>
      <c r="X403" s="2"/>
      <c r="Y403" s="2"/>
      <c r="Z403" s="2"/>
      <c r="AA403" s="2"/>
      <c r="AB403" s="2"/>
      <c r="AC403" s="2"/>
    </row>
    <row r="404" ht="12.75" customHeight="1">
      <c r="Q404" s="2"/>
      <c r="R404" s="2"/>
      <c r="S404" s="2"/>
      <c r="T404" s="2"/>
      <c r="U404" s="2" t="s">
        <v>0</v>
      </c>
      <c r="V404" s="2"/>
      <c r="W404" s="2"/>
      <c r="X404" s="2"/>
      <c r="Y404" s="2"/>
      <c r="Z404" s="2"/>
      <c r="AA404" s="2"/>
      <c r="AB404" s="2"/>
      <c r="AC404" s="2"/>
    </row>
    <row r="405" ht="12.75" customHeight="1">
      <c r="Q405" s="2"/>
      <c r="R405" s="2"/>
      <c r="S405" s="2"/>
      <c r="T405" s="2"/>
      <c r="U405" s="2" t="s">
        <v>0</v>
      </c>
      <c r="V405" s="2"/>
      <c r="W405" s="2"/>
      <c r="X405" s="2"/>
      <c r="Y405" s="2"/>
      <c r="Z405" s="2"/>
      <c r="AA405" s="2"/>
      <c r="AB405" s="2"/>
      <c r="AC405" s="2"/>
    </row>
    <row r="406" ht="12.75" customHeight="1">
      <c r="Q406" s="2"/>
      <c r="R406" s="2"/>
      <c r="S406" s="2"/>
      <c r="T406" s="2"/>
      <c r="U406" s="2" t="s">
        <v>0</v>
      </c>
      <c r="V406" s="2"/>
      <c r="W406" s="2"/>
      <c r="X406" s="2"/>
      <c r="Y406" s="2"/>
      <c r="Z406" s="2"/>
      <c r="AA406" s="2"/>
      <c r="AB406" s="2"/>
      <c r="AC406" s="2"/>
    </row>
    <row r="407" ht="12.75" customHeight="1">
      <c r="Q407" s="2"/>
      <c r="R407" s="2"/>
      <c r="S407" s="2"/>
      <c r="T407" s="2"/>
      <c r="U407" s="2" t="s">
        <v>0</v>
      </c>
      <c r="V407" s="2"/>
      <c r="W407" s="2"/>
      <c r="X407" s="2"/>
      <c r="Y407" s="2"/>
      <c r="Z407" s="2"/>
      <c r="AA407" s="2"/>
      <c r="AB407" s="2"/>
      <c r="AC407" s="2"/>
    </row>
    <row r="408" ht="12.75" customHeight="1">
      <c r="Q408" s="2"/>
      <c r="R408" s="2"/>
      <c r="S408" s="2"/>
      <c r="T408" s="2"/>
      <c r="U408" s="2" t="s">
        <v>0</v>
      </c>
      <c r="V408" s="2"/>
      <c r="W408" s="2"/>
      <c r="X408" s="2"/>
      <c r="Y408" s="2"/>
      <c r="Z408" s="2"/>
      <c r="AA408" s="2"/>
      <c r="AB408" s="2"/>
      <c r="AC408" s="2"/>
    </row>
    <row r="409" ht="12.75" customHeight="1">
      <c r="Q409" s="2"/>
      <c r="R409" s="2"/>
      <c r="S409" s="2"/>
      <c r="T409" s="2"/>
      <c r="U409" s="2" t="s">
        <v>0</v>
      </c>
      <c r="V409" s="2"/>
      <c r="W409" s="2"/>
      <c r="X409" s="2"/>
      <c r="Y409" s="2"/>
      <c r="Z409" s="2"/>
      <c r="AA409" s="2"/>
      <c r="AB409" s="2"/>
      <c r="AC409" s="2"/>
    </row>
    <row r="410" ht="12.75" customHeight="1">
      <c r="Q410" s="2"/>
      <c r="R410" s="2"/>
      <c r="S410" s="2"/>
      <c r="T410" s="2"/>
      <c r="U410" s="2" t="s">
        <v>0</v>
      </c>
      <c r="V410" s="2"/>
      <c r="W410" s="2"/>
      <c r="X410" s="2"/>
      <c r="Y410" s="2"/>
      <c r="Z410" s="2"/>
      <c r="AA410" s="2"/>
      <c r="AB410" s="2"/>
      <c r="AC410" s="2"/>
    </row>
    <row r="411" ht="12.75" customHeight="1">
      <c r="Q411" s="2"/>
      <c r="R411" s="2"/>
      <c r="S411" s="2"/>
      <c r="T411" s="2"/>
      <c r="U411" s="2" t="s">
        <v>0</v>
      </c>
      <c r="V411" s="2"/>
      <c r="W411" s="2"/>
      <c r="X411" s="2"/>
      <c r="Y411" s="2"/>
      <c r="Z411" s="2"/>
      <c r="AA411" s="2"/>
      <c r="AB411" s="2"/>
      <c r="AC411" s="2"/>
    </row>
    <row r="412" ht="12.75" customHeight="1">
      <c r="Q412" s="2"/>
      <c r="R412" s="2"/>
      <c r="S412" s="2"/>
      <c r="T412" s="2"/>
      <c r="U412" s="2" t="s">
        <v>0</v>
      </c>
      <c r="V412" s="2"/>
      <c r="W412" s="2"/>
      <c r="X412" s="2"/>
      <c r="Y412" s="2"/>
      <c r="Z412" s="2"/>
      <c r="AA412" s="2"/>
      <c r="AB412" s="2"/>
      <c r="AC412" s="2"/>
    </row>
    <row r="413" ht="12.75" customHeight="1">
      <c r="Q413" s="2"/>
      <c r="R413" s="2"/>
      <c r="S413" s="2"/>
      <c r="T413" s="2"/>
      <c r="U413" s="2" t="s">
        <v>0</v>
      </c>
      <c r="V413" s="2"/>
      <c r="W413" s="2"/>
      <c r="X413" s="2"/>
      <c r="Y413" s="2"/>
      <c r="Z413" s="2"/>
      <c r="AA413" s="2"/>
      <c r="AB413" s="2"/>
      <c r="AC413" s="2"/>
    </row>
    <row r="414" ht="12.75" customHeight="1">
      <c r="Q414" s="2"/>
      <c r="R414" s="2"/>
      <c r="S414" s="2"/>
      <c r="T414" s="2"/>
      <c r="U414" s="2" t="s">
        <v>0</v>
      </c>
      <c r="V414" s="2"/>
      <c r="W414" s="2"/>
      <c r="X414" s="2"/>
      <c r="Y414" s="2"/>
      <c r="Z414" s="2"/>
      <c r="AA414" s="2"/>
      <c r="AB414" s="2"/>
      <c r="AC414" s="2"/>
    </row>
    <row r="415" ht="12.75" customHeight="1">
      <c r="Q415" s="2"/>
      <c r="R415" s="2"/>
      <c r="S415" s="2"/>
      <c r="T415" s="2"/>
      <c r="U415" s="2" t="s">
        <v>0</v>
      </c>
      <c r="V415" s="2"/>
      <c r="W415" s="2"/>
      <c r="X415" s="2"/>
      <c r="Y415" s="2"/>
      <c r="Z415" s="2"/>
      <c r="AA415" s="2"/>
      <c r="AB415" s="2"/>
      <c r="AC415" s="2"/>
    </row>
    <row r="416" ht="12.75" customHeight="1">
      <c r="Q416" s="2"/>
      <c r="R416" s="2"/>
      <c r="S416" s="2"/>
      <c r="T416" s="2"/>
      <c r="U416" s="2" t="s">
        <v>0</v>
      </c>
      <c r="V416" s="2"/>
      <c r="W416" s="2"/>
      <c r="X416" s="2"/>
      <c r="Y416" s="2"/>
      <c r="Z416" s="2"/>
      <c r="AA416" s="2"/>
      <c r="AB416" s="2"/>
      <c r="AC416" s="2"/>
    </row>
    <row r="417" ht="12.75" customHeight="1">
      <c r="Q417" s="2"/>
      <c r="R417" s="2"/>
      <c r="S417" s="2"/>
      <c r="T417" s="2"/>
      <c r="U417" s="2" t="s">
        <v>0</v>
      </c>
      <c r="V417" s="2"/>
      <c r="W417" s="2"/>
      <c r="X417" s="2"/>
      <c r="Y417" s="2"/>
      <c r="Z417" s="2"/>
      <c r="AA417" s="2"/>
      <c r="AB417" s="2"/>
      <c r="AC417" s="2"/>
    </row>
    <row r="418" ht="12.75" customHeight="1">
      <c r="Q418" s="2"/>
      <c r="R418" s="2"/>
      <c r="S418" s="2"/>
      <c r="T418" s="2"/>
      <c r="U418" s="2" t="s">
        <v>0</v>
      </c>
      <c r="V418" s="2"/>
      <c r="W418" s="2"/>
      <c r="X418" s="2"/>
      <c r="Y418" s="2"/>
      <c r="Z418" s="2"/>
      <c r="AA418" s="2"/>
      <c r="AB418" s="2"/>
      <c r="AC418" s="2"/>
    </row>
    <row r="419" ht="12.75" customHeight="1">
      <c r="Q419" s="2"/>
      <c r="R419" s="2"/>
      <c r="S419" s="2"/>
      <c r="T419" s="2"/>
      <c r="U419" s="2" t="s">
        <v>0</v>
      </c>
      <c r="V419" s="2"/>
      <c r="W419" s="2"/>
      <c r="X419" s="2"/>
      <c r="Y419" s="2"/>
      <c r="Z419" s="2"/>
      <c r="AA419" s="2"/>
      <c r="AB419" s="2"/>
      <c r="AC419" s="2"/>
    </row>
    <row r="420" ht="12.75" customHeight="1">
      <c r="Q420" s="2"/>
      <c r="R420" s="2"/>
      <c r="S420" s="2"/>
      <c r="T420" s="2"/>
      <c r="U420" s="2" t="s">
        <v>0</v>
      </c>
      <c r="V420" s="2"/>
      <c r="W420" s="2"/>
      <c r="X420" s="2"/>
      <c r="Y420" s="2"/>
      <c r="Z420" s="2"/>
      <c r="AA420" s="2"/>
      <c r="AB420" s="2"/>
      <c r="AC420" s="2"/>
    </row>
    <row r="421" ht="12.75" customHeight="1">
      <c r="Q421" s="2"/>
      <c r="R421" s="2"/>
      <c r="S421" s="2"/>
      <c r="T421" s="2"/>
      <c r="U421" s="2" t="s">
        <v>0</v>
      </c>
      <c r="V421" s="2"/>
      <c r="W421" s="2"/>
      <c r="X421" s="2"/>
      <c r="Y421" s="2"/>
      <c r="Z421" s="2"/>
      <c r="AA421" s="2"/>
      <c r="AB421" s="2"/>
      <c r="AC421" s="2"/>
    </row>
    <row r="422" ht="12.75" customHeight="1">
      <c r="Q422" s="2"/>
      <c r="R422" s="2"/>
      <c r="S422" s="2"/>
      <c r="T422" s="2"/>
      <c r="U422" s="2" t="s">
        <v>0</v>
      </c>
      <c r="V422" s="2"/>
      <c r="W422" s="2"/>
      <c r="X422" s="2"/>
      <c r="Y422" s="2"/>
      <c r="Z422" s="2"/>
      <c r="AA422" s="2"/>
      <c r="AB422" s="2"/>
      <c r="AC422" s="2"/>
    </row>
    <row r="423" ht="12.75" customHeight="1">
      <c r="Q423" s="2"/>
      <c r="R423" s="2"/>
      <c r="S423" s="2"/>
      <c r="T423" s="2"/>
      <c r="U423" s="2" t="s">
        <v>0</v>
      </c>
      <c r="V423" s="2"/>
      <c r="W423" s="2"/>
      <c r="X423" s="2"/>
      <c r="Y423" s="2"/>
      <c r="Z423" s="2"/>
      <c r="AA423" s="2"/>
      <c r="AB423" s="2"/>
      <c r="AC423" s="2"/>
    </row>
    <row r="424" ht="12.75" customHeight="1">
      <c r="Q424" s="2"/>
      <c r="R424" s="2"/>
      <c r="S424" s="2"/>
      <c r="T424" s="2"/>
      <c r="U424" s="2" t="s">
        <v>0</v>
      </c>
      <c r="V424" s="2"/>
      <c r="W424" s="2"/>
      <c r="X424" s="2"/>
      <c r="Y424" s="2"/>
      <c r="Z424" s="2"/>
      <c r="AA424" s="2"/>
      <c r="AB424" s="2"/>
      <c r="AC424" s="2"/>
    </row>
    <row r="425" ht="12.75" customHeight="1">
      <c r="Q425" s="2"/>
      <c r="R425" s="2"/>
      <c r="S425" s="2"/>
      <c r="T425" s="2"/>
      <c r="U425" s="2" t="s">
        <v>0</v>
      </c>
      <c r="V425" s="2"/>
      <c r="W425" s="2"/>
      <c r="X425" s="2"/>
      <c r="Y425" s="2"/>
      <c r="Z425" s="2"/>
      <c r="AA425" s="2"/>
      <c r="AB425" s="2"/>
      <c r="AC425" s="2"/>
    </row>
    <row r="426" ht="12.75" customHeight="1">
      <c r="Q426" s="2"/>
      <c r="R426" s="2"/>
      <c r="S426" s="2"/>
      <c r="T426" s="2"/>
      <c r="U426" s="2" t="s">
        <v>0</v>
      </c>
      <c r="V426" s="2"/>
      <c r="W426" s="2"/>
      <c r="X426" s="2"/>
      <c r="Y426" s="2"/>
      <c r="Z426" s="2"/>
      <c r="AA426" s="2"/>
      <c r="AB426" s="2"/>
      <c r="AC426" s="2"/>
    </row>
    <row r="427" ht="12.75" customHeight="1">
      <c r="Q427" s="2"/>
      <c r="R427" s="2"/>
      <c r="S427" s="2"/>
      <c r="T427" s="2"/>
      <c r="U427" s="2" t="s">
        <v>0</v>
      </c>
      <c r="V427" s="2"/>
      <c r="W427" s="2"/>
      <c r="X427" s="2"/>
      <c r="Y427" s="2"/>
      <c r="Z427" s="2"/>
      <c r="AA427" s="2"/>
      <c r="AB427" s="2"/>
      <c r="AC427" s="2"/>
    </row>
    <row r="428" ht="12.75" customHeight="1">
      <c r="Q428" s="2"/>
      <c r="R428" s="2"/>
      <c r="S428" s="2"/>
      <c r="T428" s="2"/>
      <c r="U428" s="2" t="s">
        <v>0</v>
      </c>
      <c r="V428" s="2"/>
      <c r="W428" s="2"/>
      <c r="X428" s="2"/>
      <c r="Y428" s="2"/>
      <c r="Z428" s="2"/>
      <c r="AA428" s="2"/>
      <c r="AB428" s="2"/>
      <c r="AC428" s="2"/>
    </row>
    <row r="429" ht="12.75" customHeight="1">
      <c r="Q429" s="2"/>
      <c r="R429" s="2"/>
      <c r="S429" s="2"/>
      <c r="T429" s="2"/>
      <c r="U429" s="2" t="s">
        <v>0</v>
      </c>
      <c r="V429" s="2"/>
      <c r="W429" s="2"/>
      <c r="X429" s="2"/>
      <c r="Y429" s="2"/>
      <c r="Z429" s="2"/>
      <c r="AA429" s="2"/>
      <c r="AB429" s="2"/>
      <c r="AC429" s="2"/>
    </row>
    <row r="430" ht="12.75" customHeight="1">
      <c r="Q430" s="2"/>
      <c r="R430" s="2"/>
      <c r="S430" s="2"/>
      <c r="T430" s="2"/>
      <c r="U430" s="2" t="s">
        <v>0</v>
      </c>
      <c r="V430" s="2"/>
      <c r="W430" s="2"/>
      <c r="X430" s="2"/>
      <c r="Y430" s="2"/>
      <c r="Z430" s="2"/>
      <c r="AA430" s="2"/>
      <c r="AB430" s="2"/>
      <c r="AC430" s="2"/>
    </row>
    <row r="431" ht="12.75" customHeight="1">
      <c r="Q431" s="2"/>
      <c r="R431" s="2"/>
      <c r="S431" s="2"/>
      <c r="T431" s="2"/>
      <c r="U431" s="2" t="s">
        <v>0</v>
      </c>
      <c r="V431" s="2"/>
      <c r="W431" s="2"/>
      <c r="X431" s="2"/>
      <c r="Y431" s="2"/>
      <c r="Z431" s="2"/>
      <c r="AA431" s="2"/>
      <c r="AB431" s="2"/>
      <c r="AC431" s="2"/>
    </row>
    <row r="432" ht="12.75" customHeight="1">
      <c r="Q432" s="2"/>
      <c r="R432" s="2"/>
      <c r="S432" s="2"/>
      <c r="T432" s="2"/>
      <c r="U432" s="2" t="s">
        <v>0</v>
      </c>
      <c r="V432" s="2"/>
      <c r="W432" s="2"/>
      <c r="X432" s="2"/>
      <c r="Y432" s="2"/>
      <c r="Z432" s="2"/>
      <c r="AA432" s="2"/>
      <c r="AB432" s="2"/>
      <c r="AC432" s="2"/>
    </row>
    <row r="433" ht="12.75" customHeight="1">
      <c r="Q433" s="2"/>
      <c r="R433" s="2"/>
      <c r="S433" s="2"/>
      <c r="T433" s="2"/>
      <c r="U433" s="2" t="s">
        <v>0</v>
      </c>
      <c r="V433" s="2"/>
      <c r="W433" s="2"/>
      <c r="X433" s="2"/>
      <c r="Y433" s="2"/>
      <c r="Z433" s="2"/>
      <c r="AA433" s="2"/>
      <c r="AB433" s="2"/>
      <c r="AC433" s="2"/>
    </row>
    <row r="434" ht="12.75" customHeight="1">
      <c r="Q434" s="2"/>
      <c r="R434" s="2"/>
      <c r="S434" s="2"/>
      <c r="T434" s="2"/>
      <c r="U434" s="2" t="s">
        <v>0</v>
      </c>
      <c r="V434" s="2"/>
      <c r="W434" s="2"/>
      <c r="X434" s="2"/>
      <c r="Y434" s="2"/>
      <c r="Z434" s="2"/>
      <c r="AA434" s="2"/>
      <c r="AB434" s="2"/>
      <c r="AC434" s="2"/>
    </row>
    <row r="435" ht="12.75" customHeight="1">
      <c r="Q435" s="2"/>
      <c r="R435" s="2"/>
      <c r="S435" s="2"/>
      <c r="T435" s="2"/>
      <c r="U435" s="2" t="s">
        <v>0</v>
      </c>
      <c r="V435" s="2"/>
      <c r="W435" s="2"/>
      <c r="X435" s="2"/>
      <c r="Y435" s="2"/>
      <c r="Z435" s="2"/>
      <c r="AA435" s="2"/>
      <c r="AB435" s="2"/>
      <c r="AC435" s="2"/>
    </row>
    <row r="436" ht="12.75" customHeight="1">
      <c r="Q436" s="2"/>
      <c r="R436" s="2"/>
      <c r="S436" s="2"/>
      <c r="T436" s="2"/>
      <c r="U436" s="2" t="s">
        <v>0</v>
      </c>
      <c r="V436" s="2"/>
      <c r="W436" s="2"/>
      <c r="X436" s="2"/>
      <c r="Y436" s="2"/>
      <c r="Z436" s="2"/>
      <c r="AA436" s="2"/>
      <c r="AB436" s="2"/>
      <c r="AC436" s="2"/>
    </row>
    <row r="437" ht="12.75" customHeight="1">
      <c r="Q437" s="2"/>
      <c r="R437" s="2"/>
      <c r="S437" s="2"/>
      <c r="T437" s="2"/>
      <c r="U437" s="2" t="s">
        <v>0</v>
      </c>
      <c r="V437" s="2"/>
      <c r="W437" s="2"/>
      <c r="X437" s="2"/>
      <c r="Y437" s="2"/>
      <c r="Z437" s="2"/>
      <c r="AA437" s="2"/>
      <c r="AB437" s="2"/>
      <c r="AC437" s="2"/>
    </row>
    <row r="438" ht="12.75" customHeight="1">
      <c r="Q438" s="2"/>
      <c r="R438" s="2"/>
      <c r="S438" s="2"/>
      <c r="T438" s="2"/>
      <c r="U438" s="2" t="s">
        <v>0</v>
      </c>
      <c r="V438" s="2"/>
      <c r="W438" s="2"/>
      <c r="X438" s="2"/>
      <c r="Y438" s="2"/>
      <c r="Z438" s="2"/>
      <c r="AA438" s="2"/>
      <c r="AB438" s="2"/>
      <c r="AC438" s="2"/>
    </row>
    <row r="439" ht="12.75" customHeight="1">
      <c r="Q439" s="2"/>
      <c r="R439" s="2"/>
      <c r="S439" s="2"/>
      <c r="T439" s="2"/>
      <c r="U439" s="2" t="s">
        <v>0</v>
      </c>
      <c r="V439" s="2"/>
      <c r="W439" s="2"/>
      <c r="X439" s="2"/>
      <c r="Y439" s="2"/>
      <c r="Z439" s="2"/>
      <c r="AA439" s="2"/>
      <c r="AB439" s="2"/>
      <c r="AC439" s="2"/>
    </row>
    <row r="440" ht="12.75" customHeight="1">
      <c r="Q440" s="2"/>
      <c r="R440" s="2"/>
      <c r="S440" s="2"/>
      <c r="T440" s="2"/>
      <c r="U440" s="2" t="s">
        <v>0</v>
      </c>
      <c r="V440" s="2"/>
      <c r="W440" s="2"/>
      <c r="X440" s="2"/>
      <c r="Y440" s="2"/>
      <c r="Z440" s="2"/>
      <c r="AA440" s="2"/>
      <c r="AB440" s="2"/>
      <c r="AC440" s="2"/>
    </row>
    <row r="441" ht="12.75" customHeight="1">
      <c r="Q441" s="2"/>
      <c r="R441" s="2"/>
      <c r="S441" s="2"/>
      <c r="T441" s="2"/>
      <c r="U441" s="2" t="s">
        <v>0</v>
      </c>
      <c r="V441" s="2"/>
      <c r="W441" s="2"/>
      <c r="X441" s="2"/>
      <c r="Y441" s="2"/>
      <c r="Z441" s="2"/>
      <c r="AA441" s="2"/>
      <c r="AB441" s="2"/>
      <c r="AC441" s="2"/>
    </row>
    <row r="442" ht="12.75" customHeight="1">
      <c r="Q442" s="2"/>
      <c r="R442" s="2"/>
      <c r="S442" s="2"/>
      <c r="T442" s="2"/>
      <c r="U442" s="2" t="s">
        <v>0</v>
      </c>
      <c r="V442" s="2"/>
      <c r="W442" s="2"/>
      <c r="X442" s="2"/>
      <c r="Y442" s="2"/>
      <c r="Z442" s="2"/>
      <c r="AA442" s="2"/>
      <c r="AB442" s="2"/>
      <c r="AC442" s="2"/>
    </row>
    <row r="443" ht="12.75" customHeight="1">
      <c r="Q443" s="2"/>
      <c r="R443" s="2"/>
      <c r="S443" s="2"/>
      <c r="T443" s="2"/>
      <c r="U443" s="2" t="s">
        <v>0</v>
      </c>
      <c r="V443" s="2"/>
      <c r="W443" s="2"/>
      <c r="X443" s="2"/>
      <c r="Y443" s="2"/>
      <c r="Z443" s="2"/>
      <c r="AA443" s="2"/>
      <c r="AB443" s="2"/>
      <c r="AC443" s="2"/>
    </row>
    <row r="444" ht="12.75" customHeight="1">
      <c r="Q444" s="2"/>
      <c r="R444" s="2"/>
      <c r="S444" s="2"/>
      <c r="T444" s="2"/>
      <c r="U444" s="2" t="s">
        <v>0</v>
      </c>
      <c r="V444" s="2"/>
      <c r="W444" s="2"/>
      <c r="X444" s="2"/>
      <c r="Y444" s="2"/>
      <c r="Z444" s="2"/>
      <c r="AA444" s="2"/>
      <c r="AB444" s="2"/>
      <c r="AC444" s="2"/>
    </row>
    <row r="445" ht="12.75" customHeight="1">
      <c r="Q445" s="2"/>
      <c r="R445" s="2"/>
      <c r="S445" s="2"/>
      <c r="T445" s="2"/>
      <c r="U445" s="2" t="s">
        <v>0</v>
      </c>
      <c r="V445" s="2"/>
      <c r="W445" s="2"/>
      <c r="X445" s="2"/>
      <c r="Y445" s="2"/>
      <c r="Z445" s="2"/>
      <c r="AA445" s="2"/>
      <c r="AB445" s="2"/>
      <c r="AC445" s="2"/>
    </row>
    <row r="446" ht="12.75" customHeight="1">
      <c r="Q446" s="2"/>
      <c r="R446" s="2"/>
      <c r="S446" s="2"/>
      <c r="T446" s="2"/>
      <c r="U446" s="2" t="s">
        <v>0</v>
      </c>
      <c r="V446" s="2"/>
      <c r="W446" s="2"/>
      <c r="X446" s="2"/>
      <c r="Y446" s="2"/>
      <c r="Z446" s="2"/>
      <c r="AA446" s="2"/>
      <c r="AB446" s="2"/>
      <c r="AC446" s="2"/>
    </row>
    <row r="447" ht="12.75" customHeight="1">
      <c r="Q447" s="2"/>
      <c r="R447" s="2"/>
      <c r="S447" s="2"/>
      <c r="T447" s="2"/>
      <c r="U447" s="2" t="s">
        <v>0</v>
      </c>
      <c r="V447" s="2"/>
      <c r="W447" s="2"/>
      <c r="X447" s="2"/>
      <c r="Y447" s="2"/>
      <c r="Z447" s="2"/>
      <c r="AA447" s="2"/>
      <c r="AB447" s="2"/>
      <c r="AC447" s="2"/>
    </row>
    <row r="448" ht="12.75" customHeight="1">
      <c r="Q448" s="2"/>
      <c r="R448" s="2"/>
      <c r="S448" s="2"/>
      <c r="T448" s="2"/>
      <c r="U448" s="2" t="s">
        <v>0</v>
      </c>
      <c r="V448" s="2"/>
      <c r="W448" s="2"/>
      <c r="X448" s="2"/>
      <c r="Y448" s="2"/>
      <c r="Z448" s="2"/>
      <c r="AA448" s="2"/>
      <c r="AB448" s="2"/>
      <c r="AC448" s="2"/>
    </row>
    <row r="449" ht="12.75" customHeight="1">
      <c r="Q449" s="2"/>
      <c r="R449" s="2"/>
      <c r="S449" s="2"/>
      <c r="T449" s="2"/>
      <c r="U449" s="2" t="s">
        <v>0</v>
      </c>
      <c r="V449" s="2"/>
      <c r="W449" s="2"/>
      <c r="X449" s="2"/>
      <c r="Y449" s="2"/>
      <c r="Z449" s="2"/>
      <c r="AA449" s="2"/>
      <c r="AB449" s="2"/>
      <c r="AC449" s="2"/>
    </row>
    <row r="450" ht="12.75" customHeight="1">
      <c r="Q450" s="2"/>
      <c r="R450" s="2"/>
      <c r="S450" s="2"/>
      <c r="T450" s="2"/>
      <c r="U450" s="2" t="s">
        <v>0</v>
      </c>
      <c r="V450" s="2"/>
      <c r="W450" s="2"/>
      <c r="X450" s="2"/>
      <c r="Y450" s="2"/>
      <c r="Z450" s="2"/>
      <c r="AA450" s="2"/>
      <c r="AB450" s="2"/>
      <c r="AC450" s="2"/>
    </row>
    <row r="451" ht="12.75" customHeight="1">
      <c r="Q451" s="2"/>
      <c r="R451" s="2"/>
      <c r="S451" s="2"/>
      <c r="T451" s="2"/>
      <c r="U451" s="2" t="s">
        <v>0</v>
      </c>
      <c r="V451" s="2"/>
      <c r="W451" s="2"/>
      <c r="X451" s="2"/>
      <c r="Y451" s="2"/>
      <c r="Z451" s="2"/>
      <c r="AA451" s="2"/>
      <c r="AB451" s="2"/>
      <c r="AC451" s="2"/>
    </row>
    <row r="452" ht="12.75" customHeight="1">
      <c r="Q452" s="2"/>
      <c r="R452" s="2"/>
      <c r="S452" s="2"/>
      <c r="T452" s="2"/>
      <c r="U452" s="2" t="s">
        <v>0</v>
      </c>
      <c r="V452" s="2"/>
      <c r="W452" s="2"/>
      <c r="X452" s="2"/>
      <c r="Y452" s="2"/>
      <c r="Z452" s="2"/>
      <c r="AA452" s="2"/>
      <c r="AB452" s="2"/>
      <c r="AC452" s="2"/>
    </row>
    <row r="453" ht="12.75" customHeight="1">
      <c r="Q453" s="2"/>
      <c r="R453" s="2"/>
      <c r="S453" s="2"/>
      <c r="T453" s="2"/>
      <c r="U453" s="2" t="s">
        <v>0</v>
      </c>
      <c r="V453" s="2"/>
      <c r="W453" s="2"/>
      <c r="X453" s="2"/>
      <c r="Y453" s="2"/>
      <c r="Z453" s="2"/>
      <c r="AA453" s="2"/>
      <c r="AB453" s="2"/>
      <c r="AC453" s="2"/>
    </row>
    <row r="454" ht="12.75" customHeight="1">
      <c r="Q454" s="2"/>
      <c r="R454" s="2"/>
      <c r="S454" s="2"/>
      <c r="T454" s="2"/>
      <c r="U454" s="2" t="s">
        <v>0</v>
      </c>
      <c r="V454" s="2"/>
      <c r="W454" s="2"/>
      <c r="X454" s="2"/>
      <c r="Y454" s="2"/>
      <c r="Z454" s="2"/>
      <c r="AA454" s="2"/>
      <c r="AB454" s="2"/>
      <c r="AC454" s="2"/>
    </row>
    <row r="455" ht="12.75" customHeight="1">
      <c r="Q455" s="2"/>
      <c r="R455" s="2"/>
      <c r="S455" s="2"/>
      <c r="T455" s="2"/>
      <c r="U455" s="2" t="s">
        <v>0</v>
      </c>
      <c r="V455" s="2"/>
      <c r="W455" s="2"/>
      <c r="X455" s="2"/>
      <c r="Y455" s="2"/>
      <c r="Z455" s="2"/>
      <c r="AA455" s="2"/>
      <c r="AB455" s="2"/>
      <c r="AC455" s="2"/>
    </row>
    <row r="456" ht="12.75" customHeight="1">
      <c r="Q456" s="2"/>
      <c r="R456" s="2"/>
      <c r="S456" s="2"/>
      <c r="T456" s="2"/>
      <c r="U456" s="2" t="s">
        <v>0</v>
      </c>
      <c r="V456" s="2"/>
      <c r="W456" s="2"/>
      <c r="X456" s="2"/>
      <c r="Y456" s="2"/>
      <c r="Z456" s="2"/>
      <c r="AA456" s="2"/>
      <c r="AB456" s="2"/>
      <c r="AC456" s="2"/>
    </row>
    <row r="457" ht="12.75" customHeight="1">
      <c r="Q457" s="2"/>
      <c r="R457" s="2"/>
      <c r="S457" s="2"/>
      <c r="T457" s="2"/>
      <c r="U457" s="2" t="s">
        <v>0</v>
      </c>
      <c r="V457" s="2"/>
      <c r="W457" s="2"/>
      <c r="X457" s="2"/>
      <c r="Y457" s="2"/>
      <c r="Z457" s="2"/>
      <c r="AA457" s="2"/>
      <c r="AB457" s="2"/>
      <c r="AC457" s="2"/>
    </row>
    <row r="458" ht="12.75" customHeight="1">
      <c r="Q458" s="2"/>
      <c r="R458" s="2"/>
      <c r="S458" s="2"/>
      <c r="T458" s="2"/>
      <c r="U458" s="2" t="s">
        <v>0</v>
      </c>
      <c r="V458" s="2"/>
      <c r="W458" s="2"/>
      <c r="X458" s="2"/>
      <c r="Y458" s="2"/>
      <c r="Z458" s="2"/>
      <c r="AA458" s="2"/>
      <c r="AB458" s="2"/>
      <c r="AC458" s="2"/>
    </row>
    <row r="459" ht="12.75" customHeight="1">
      <c r="Q459" s="2"/>
      <c r="R459" s="2"/>
      <c r="S459" s="2"/>
      <c r="T459" s="2"/>
      <c r="U459" s="2" t="s">
        <v>0</v>
      </c>
      <c r="V459" s="2"/>
      <c r="W459" s="2"/>
      <c r="X459" s="2"/>
      <c r="Y459" s="2"/>
      <c r="Z459" s="2"/>
      <c r="AA459" s="2"/>
      <c r="AB459" s="2"/>
      <c r="AC459" s="2"/>
    </row>
    <row r="460" ht="12.75" customHeight="1">
      <c r="Q460" s="2"/>
      <c r="R460" s="2"/>
      <c r="S460" s="2"/>
      <c r="T460" s="2"/>
      <c r="U460" s="2" t="s">
        <v>0</v>
      </c>
      <c r="V460" s="2"/>
      <c r="W460" s="2"/>
      <c r="X460" s="2"/>
      <c r="Y460" s="2"/>
      <c r="Z460" s="2"/>
      <c r="AA460" s="2"/>
      <c r="AB460" s="2"/>
      <c r="AC460" s="2"/>
    </row>
    <row r="461" ht="12.75" customHeight="1">
      <c r="Q461" s="2"/>
      <c r="R461" s="2"/>
      <c r="S461" s="2"/>
      <c r="T461" s="2"/>
      <c r="U461" s="2" t="s">
        <v>0</v>
      </c>
      <c r="V461" s="2"/>
      <c r="W461" s="2"/>
      <c r="X461" s="2"/>
      <c r="Y461" s="2"/>
      <c r="Z461" s="2"/>
      <c r="AA461" s="2"/>
      <c r="AB461" s="2"/>
      <c r="AC461" s="2"/>
    </row>
    <row r="462" ht="12.75" customHeight="1">
      <c r="Q462" s="2"/>
      <c r="R462" s="2"/>
      <c r="S462" s="2"/>
      <c r="T462" s="2"/>
      <c r="U462" s="2" t="s">
        <v>0</v>
      </c>
      <c r="V462" s="2"/>
      <c r="W462" s="2"/>
      <c r="X462" s="2"/>
      <c r="Y462" s="2"/>
      <c r="Z462" s="2"/>
      <c r="AA462" s="2"/>
      <c r="AB462" s="2"/>
      <c r="AC462" s="2"/>
    </row>
    <row r="463" ht="12.75" customHeight="1">
      <c r="Q463" s="2"/>
      <c r="R463" s="2"/>
      <c r="S463" s="2"/>
      <c r="T463" s="2"/>
      <c r="U463" s="2" t="s">
        <v>0</v>
      </c>
      <c r="V463" s="2"/>
      <c r="W463" s="2"/>
      <c r="X463" s="2"/>
      <c r="Y463" s="2"/>
      <c r="Z463" s="2"/>
      <c r="AA463" s="2"/>
      <c r="AB463" s="2"/>
      <c r="AC463" s="2"/>
    </row>
    <row r="464" ht="12.75" customHeight="1">
      <c r="Q464" s="2"/>
      <c r="R464" s="2"/>
      <c r="S464" s="2"/>
      <c r="T464" s="2"/>
      <c r="U464" s="2" t="s">
        <v>0</v>
      </c>
      <c r="V464" s="2"/>
      <c r="W464" s="2"/>
      <c r="X464" s="2"/>
      <c r="Y464" s="2"/>
      <c r="Z464" s="2"/>
      <c r="AA464" s="2"/>
      <c r="AB464" s="2"/>
      <c r="AC464" s="2"/>
    </row>
    <row r="465" ht="12.75" customHeight="1">
      <c r="Q465" s="2"/>
      <c r="R465" s="2"/>
      <c r="S465" s="2"/>
      <c r="T465" s="2"/>
      <c r="U465" s="2" t="s">
        <v>0</v>
      </c>
      <c r="V465" s="2"/>
      <c r="W465" s="2"/>
      <c r="X465" s="2"/>
      <c r="Y465" s="2"/>
      <c r="Z465" s="2"/>
      <c r="AA465" s="2"/>
      <c r="AB465" s="2"/>
      <c r="AC465" s="2"/>
    </row>
    <row r="466" ht="12.75" customHeight="1">
      <c r="Q466" s="2"/>
      <c r="R466" s="2"/>
      <c r="S466" s="2"/>
      <c r="T466" s="2"/>
      <c r="U466" s="2" t="s">
        <v>0</v>
      </c>
      <c r="V466" s="2"/>
      <c r="W466" s="2"/>
      <c r="X466" s="2"/>
      <c r="Y466" s="2"/>
      <c r="Z466" s="2"/>
      <c r="AA466" s="2"/>
      <c r="AB466" s="2"/>
      <c r="AC466" s="2"/>
    </row>
    <row r="467" ht="12.75" customHeight="1">
      <c r="Q467" s="2"/>
      <c r="R467" s="2"/>
      <c r="S467" s="2"/>
      <c r="T467" s="2"/>
      <c r="U467" s="2" t="s">
        <v>0</v>
      </c>
      <c r="V467" s="2"/>
      <c r="W467" s="2"/>
      <c r="X467" s="2"/>
      <c r="Y467" s="2"/>
      <c r="Z467" s="2"/>
      <c r="AA467" s="2"/>
      <c r="AB467" s="2"/>
      <c r="AC467" s="2"/>
    </row>
    <row r="468" ht="12.75" customHeight="1">
      <c r="Q468" s="2"/>
      <c r="R468" s="2"/>
      <c r="S468" s="2"/>
      <c r="T468" s="2"/>
      <c r="U468" s="2" t="s">
        <v>0</v>
      </c>
      <c r="V468" s="2"/>
      <c r="W468" s="2"/>
      <c r="X468" s="2"/>
      <c r="Y468" s="2"/>
      <c r="Z468" s="2"/>
      <c r="AA468" s="2"/>
      <c r="AB468" s="2"/>
      <c r="AC468" s="2"/>
    </row>
    <row r="469" ht="12.75" customHeight="1">
      <c r="Q469" s="2"/>
      <c r="R469" s="2"/>
      <c r="S469" s="2"/>
      <c r="T469" s="2"/>
      <c r="U469" s="2" t="s">
        <v>0</v>
      </c>
      <c r="V469" s="2"/>
      <c r="W469" s="2"/>
      <c r="X469" s="2"/>
      <c r="Y469" s="2"/>
      <c r="Z469" s="2"/>
      <c r="AA469" s="2"/>
      <c r="AB469" s="2"/>
      <c r="AC469" s="2"/>
    </row>
    <row r="470" ht="12.75" customHeight="1">
      <c r="Q470" s="2"/>
      <c r="R470" s="2"/>
      <c r="S470" s="2"/>
      <c r="T470" s="2"/>
      <c r="U470" s="2" t="s">
        <v>0</v>
      </c>
      <c r="V470" s="2"/>
      <c r="W470" s="2"/>
      <c r="X470" s="2"/>
      <c r="Y470" s="2"/>
      <c r="Z470" s="2"/>
      <c r="AA470" s="2"/>
      <c r="AB470" s="2"/>
      <c r="AC470" s="2"/>
    </row>
    <row r="471" ht="12.75" customHeight="1">
      <c r="Q471" s="2"/>
      <c r="R471" s="2"/>
      <c r="S471" s="2"/>
      <c r="T471" s="2"/>
      <c r="U471" s="2" t="s">
        <v>0</v>
      </c>
      <c r="V471" s="2"/>
      <c r="W471" s="2"/>
      <c r="X471" s="2"/>
      <c r="Y471" s="2"/>
      <c r="Z471" s="2"/>
      <c r="AA471" s="2"/>
      <c r="AB471" s="2"/>
      <c r="AC471" s="2"/>
    </row>
    <row r="472" ht="12.75" customHeight="1">
      <c r="Q472" s="2"/>
      <c r="R472" s="2"/>
      <c r="S472" s="2"/>
      <c r="T472" s="2"/>
      <c r="U472" s="2" t="s">
        <v>0</v>
      </c>
      <c r="V472" s="2"/>
      <c r="W472" s="2"/>
      <c r="X472" s="2"/>
      <c r="Y472" s="2"/>
      <c r="Z472" s="2"/>
      <c r="AA472" s="2"/>
      <c r="AB472" s="2"/>
      <c r="AC472" s="2"/>
    </row>
    <row r="473" ht="12.75" customHeight="1">
      <c r="Q473" s="2"/>
      <c r="R473" s="2"/>
      <c r="S473" s="2"/>
      <c r="T473" s="2"/>
      <c r="U473" s="2" t="s">
        <v>0</v>
      </c>
      <c r="V473" s="2"/>
      <c r="W473" s="2"/>
      <c r="X473" s="2"/>
      <c r="Y473" s="2"/>
      <c r="Z473" s="2"/>
      <c r="AA473" s="2"/>
      <c r="AB473" s="2"/>
      <c r="AC473" s="2"/>
    </row>
    <row r="474" ht="12.75" customHeight="1">
      <c r="Q474" s="2"/>
      <c r="R474" s="2"/>
      <c r="S474" s="2"/>
      <c r="T474" s="2"/>
      <c r="U474" s="2" t="s">
        <v>0</v>
      </c>
      <c r="V474" s="2"/>
      <c r="W474" s="2"/>
      <c r="X474" s="2"/>
      <c r="Y474" s="2"/>
      <c r="Z474" s="2"/>
      <c r="AA474" s="2"/>
      <c r="AB474" s="2"/>
      <c r="AC474" s="2"/>
    </row>
    <row r="475" ht="12.75" customHeight="1">
      <c r="Q475" s="2"/>
      <c r="R475" s="2"/>
      <c r="S475" s="2"/>
      <c r="T475" s="2"/>
      <c r="U475" s="2" t="s">
        <v>0</v>
      </c>
      <c r="V475" s="2"/>
      <c r="W475" s="2"/>
      <c r="X475" s="2"/>
      <c r="Y475" s="2"/>
      <c r="Z475" s="2"/>
      <c r="AA475" s="2"/>
      <c r="AB475" s="2"/>
      <c r="AC475" s="2"/>
    </row>
    <row r="476" ht="12.75" customHeight="1">
      <c r="Q476" s="2"/>
      <c r="R476" s="2"/>
      <c r="S476" s="2"/>
      <c r="T476" s="2"/>
      <c r="U476" s="2" t="s">
        <v>0</v>
      </c>
      <c r="V476" s="2"/>
      <c r="W476" s="2"/>
      <c r="X476" s="2"/>
      <c r="Y476" s="2"/>
      <c r="Z476" s="2"/>
      <c r="AA476" s="2"/>
      <c r="AB476" s="2"/>
      <c r="AC476" s="2"/>
    </row>
    <row r="477" ht="12.75" customHeight="1">
      <c r="Q477" s="2"/>
      <c r="R477" s="2"/>
      <c r="S477" s="2"/>
      <c r="T477" s="2"/>
      <c r="U477" s="2" t="s">
        <v>0</v>
      </c>
      <c r="V477" s="2"/>
      <c r="W477" s="2"/>
      <c r="X477" s="2"/>
      <c r="Y477" s="2"/>
      <c r="Z477" s="2"/>
      <c r="AA477" s="2"/>
      <c r="AB477" s="2"/>
      <c r="AC477" s="2"/>
    </row>
    <row r="478" ht="12.75" customHeight="1">
      <c r="Q478" s="2"/>
      <c r="R478" s="2"/>
      <c r="S478" s="2"/>
      <c r="T478" s="2"/>
      <c r="U478" s="2" t="s">
        <v>0</v>
      </c>
      <c r="V478" s="2"/>
      <c r="W478" s="2"/>
      <c r="X478" s="2"/>
      <c r="Y478" s="2"/>
      <c r="Z478" s="2"/>
      <c r="AA478" s="2"/>
      <c r="AB478" s="2"/>
      <c r="AC478" s="2"/>
    </row>
    <row r="479" ht="12.75" customHeight="1">
      <c r="Q479" s="2"/>
      <c r="R479" s="2"/>
      <c r="S479" s="2"/>
      <c r="T479" s="2"/>
      <c r="U479" s="2" t="s">
        <v>0</v>
      </c>
      <c r="V479" s="2"/>
      <c r="W479" s="2"/>
      <c r="X479" s="2"/>
      <c r="Y479" s="2"/>
      <c r="Z479" s="2"/>
      <c r="AA479" s="2"/>
      <c r="AB479" s="2"/>
      <c r="AC479" s="2"/>
    </row>
    <row r="480" ht="12.75" customHeight="1">
      <c r="Q480" s="2"/>
      <c r="R480" s="2"/>
      <c r="S480" s="2"/>
      <c r="T480" s="2"/>
      <c r="U480" s="2" t="s">
        <v>0</v>
      </c>
      <c r="V480" s="2"/>
      <c r="W480" s="2"/>
      <c r="X480" s="2"/>
      <c r="Y480" s="2"/>
      <c r="Z480" s="2"/>
      <c r="AA480" s="2"/>
      <c r="AB480" s="2"/>
      <c r="AC480" s="2"/>
    </row>
    <row r="481" ht="12.75" customHeight="1">
      <c r="Q481" s="2"/>
      <c r="R481" s="2"/>
      <c r="S481" s="2"/>
      <c r="T481" s="2"/>
      <c r="U481" s="2" t="s">
        <v>0</v>
      </c>
      <c r="V481" s="2"/>
      <c r="W481" s="2"/>
      <c r="X481" s="2"/>
      <c r="Y481" s="2"/>
      <c r="Z481" s="2"/>
      <c r="AA481" s="2"/>
      <c r="AB481" s="2"/>
      <c r="AC481" s="2"/>
    </row>
    <row r="482" ht="12.75" customHeight="1">
      <c r="Q482" s="2"/>
      <c r="R482" s="2"/>
      <c r="S482" s="2"/>
      <c r="T482" s="2"/>
      <c r="U482" s="2" t="s">
        <v>0</v>
      </c>
      <c r="V482" s="2"/>
      <c r="W482" s="2"/>
      <c r="X482" s="2"/>
      <c r="Y482" s="2"/>
      <c r="Z482" s="2"/>
      <c r="AA482" s="2"/>
      <c r="AB482" s="2"/>
      <c r="AC482" s="2"/>
    </row>
    <row r="483" ht="12.75" customHeight="1">
      <c r="Q483" s="2"/>
      <c r="R483" s="2"/>
      <c r="S483" s="2"/>
      <c r="T483" s="2"/>
      <c r="U483" s="2" t="s">
        <v>0</v>
      </c>
      <c r="V483" s="2"/>
      <c r="W483" s="2"/>
      <c r="X483" s="2"/>
      <c r="Y483" s="2"/>
      <c r="Z483" s="2"/>
      <c r="AA483" s="2"/>
      <c r="AB483" s="2"/>
      <c r="AC483" s="2"/>
    </row>
    <row r="484" ht="12.75" customHeight="1">
      <c r="Q484" s="2"/>
      <c r="R484" s="2"/>
      <c r="S484" s="2"/>
      <c r="T484" s="2"/>
      <c r="U484" s="2" t="s">
        <v>0</v>
      </c>
      <c r="V484" s="2"/>
      <c r="W484" s="2"/>
      <c r="X484" s="2"/>
      <c r="Y484" s="2"/>
      <c r="Z484" s="2"/>
      <c r="AA484" s="2"/>
      <c r="AB484" s="2"/>
      <c r="AC484" s="2"/>
    </row>
    <row r="485" ht="12.75" customHeight="1">
      <c r="Q485" s="2"/>
      <c r="R485" s="2"/>
      <c r="S485" s="2"/>
      <c r="T485" s="2"/>
      <c r="U485" s="2" t="s">
        <v>0</v>
      </c>
      <c r="V485" s="2"/>
      <c r="W485" s="2"/>
      <c r="X485" s="2"/>
      <c r="Y485" s="2"/>
      <c r="Z485" s="2"/>
      <c r="AA485" s="2"/>
      <c r="AB485" s="2"/>
      <c r="AC485" s="2"/>
    </row>
    <row r="486" ht="12.75" customHeight="1">
      <c r="Q486" s="2"/>
      <c r="R486" s="2"/>
      <c r="S486" s="2"/>
      <c r="T486" s="2"/>
      <c r="U486" s="2" t="s">
        <v>0</v>
      </c>
      <c r="V486" s="2"/>
      <c r="W486" s="2"/>
      <c r="X486" s="2"/>
      <c r="Y486" s="2"/>
      <c r="Z486" s="2"/>
      <c r="AA486" s="2"/>
      <c r="AB486" s="2"/>
      <c r="AC486" s="2"/>
    </row>
    <row r="487" ht="12.75" customHeight="1">
      <c r="Q487" s="2"/>
      <c r="R487" s="2"/>
      <c r="S487" s="2"/>
      <c r="T487" s="2"/>
      <c r="U487" s="2" t="s">
        <v>0</v>
      </c>
      <c r="V487" s="2"/>
      <c r="W487" s="2"/>
      <c r="X487" s="2"/>
      <c r="Y487" s="2"/>
      <c r="Z487" s="2"/>
      <c r="AA487" s="2"/>
      <c r="AB487" s="2"/>
      <c r="AC487" s="2"/>
    </row>
    <row r="488" ht="12.75" customHeight="1">
      <c r="Q488" s="2"/>
      <c r="R488" s="2"/>
      <c r="S488" s="2"/>
      <c r="T488" s="2"/>
      <c r="U488" s="2" t="s">
        <v>0</v>
      </c>
      <c r="V488" s="2"/>
      <c r="W488" s="2"/>
      <c r="X488" s="2"/>
      <c r="Y488" s="2"/>
      <c r="Z488" s="2"/>
      <c r="AA488" s="2"/>
      <c r="AB488" s="2"/>
      <c r="AC488" s="2"/>
    </row>
    <row r="489" ht="12.75" customHeight="1">
      <c r="Q489" s="2"/>
      <c r="R489" s="2"/>
      <c r="S489" s="2"/>
      <c r="T489" s="2"/>
      <c r="U489" s="2" t="s">
        <v>0</v>
      </c>
      <c r="V489" s="2"/>
      <c r="W489" s="2"/>
      <c r="X489" s="2"/>
      <c r="Y489" s="2"/>
      <c r="Z489" s="2"/>
      <c r="AA489" s="2"/>
      <c r="AB489" s="2"/>
      <c r="AC489" s="2"/>
    </row>
    <row r="490" ht="12.75" customHeight="1">
      <c r="Q490" s="2"/>
      <c r="R490" s="2"/>
      <c r="S490" s="2"/>
      <c r="T490" s="2"/>
      <c r="U490" s="2" t="s">
        <v>0</v>
      </c>
      <c r="V490" s="2"/>
      <c r="W490" s="2"/>
      <c r="X490" s="2"/>
      <c r="Y490" s="2"/>
      <c r="Z490" s="2"/>
      <c r="AA490" s="2"/>
      <c r="AB490" s="2"/>
      <c r="AC490" s="2"/>
    </row>
    <row r="491" ht="12.75" customHeight="1">
      <c r="Q491" s="2"/>
      <c r="R491" s="2"/>
      <c r="S491" s="2"/>
      <c r="T491" s="2"/>
      <c r="U491" s="2" t="s">
        <v>0</v>
      </c>
      <c r="V491" s="2"/>
      <c r="W491" s="2"/>
      <c r="X491" s="2"/>
      <c r="Y491" s="2"/>
      <c r="Z491" s="2"/>
      <c r="AA491" s="2"/>
      <c r="AB491" s="2"/>
      <c r="AC491" s="2"/>
    </row>
    <row r="492" ht="12.75" customHeight="1">
      <c r="Q492" s="2"/>
      <c r="R492" s="2"/>
      <c r="S492" s="2"/>
      <c r="T492" s="2"/>
      <c r="U492" s="2" t="s">
        <v>0</v>
      </c>
      <c r="V492" s="2"/>
      <c r="W492" s="2"/>
      <c r="X492" s="2"/>
      <c r="Y492" s="2"/>
      <c r="Z492" s="2"/>
      <c r="AA492" s="2"/>
      <c r="AB492" s="2"/>
      <c r="AC492" s="2"/>
    </row>
    <row r="493" ht="12.75" customHeight="1">
      <c r="Q493" s="2"/>
      <c r="R493" s="2"/>
      <c r="S493" s="2"/>
      <c r="T493" s="2"/>
      <c r="U493" s="2" t="s">
        <v>0</v>
      </c>
      <c r="V493" s="2"/>
      <c r="W493" s="2"/>
      <c r="X493" s="2"/>
      <c r="Y493" s="2"/>
      <c r="Z493" s="2"/>
      <c r="AA493" s="2"/>
      <c r="AB493" s="2"/>
      <c r="AC493" s="2"/>
    </row>
    <row r="494" ht="12.75" customHeight="1">
      <c r="Q494" s="2"/>
      <c r="R494" s="2"/>
      <c r="S494" s="2"/>
      <c r="T494" s="2"/>
      <c r="U494" s="2" t="s">
        <v>0</v>
      </c>
      <c r="V494" s="2"/>
      <c r="W494" s="2"/>
      <c r="X494" s="2"/>
      <c r="Y494" s="2"/>
      <c r="Z494" s="2"/>
      <c r="AA494" s="2"/>
      <c r="AB494" s="2"/>
      <c r="AC494" s="2"/>
    </row>
    <row r="495" ht="12.75" customHeight="1">
      <c r="Q495" s="2"/>
      <c r="R495" s="2"/>
      <c r="S495" s="2"/>
      <c r="T495" s="2"/>
      <c r="U495" s="2" t="s">
        <v>0</v>
      </c>
      <c r="V495" s="2"/>
      <c r="W495" s="2"/>
      <c r="X495" s="2"/>
      <c r="Y495" s="2"/>
      <c r="Z495" s="2"/>
      <c r="AA495" s="2"/>
      <c r="AB495" s="2"/>
      <c r="AC495" s="2"/>
    </row>
    <row r="496" ht="12.75" customHeight="1">
      <c r="Q496" s="2"/>
      <c r="R496" s="2"/>
      <c r="S496" s="2"/>
      <c r="T496" s="2"/>
      <c r="U496" s="2" t="s">
        <v>0</v>
      </c>
      <c r="V496" s="2"/>
      <c r="W496" s="2"/>
      <c r="X496" s="2"/>
      <c r="Y496" s="2"/>
      <c r="Z496" s="2"/>
      <c r="AA496" s="2"/>
      <c r="AB496" s="2"/>
      <c r="AC496" s="2"/>
    </row>
    <row r="497" ht="12.75" customHeight="1">
      <c r="Q497" s="2"/>
      <c r="R497" s="2"/>
      <c r="S497" s="2"/>
      <c r="T497" s="2"/>
      <c r="U497" s="2" t="s">
        <v>0</v>
      </c>
      <c r="V497" s="2"/>
      <c r="W497" s="2"/>
      <c r="X497" s="2"/>
      <c r="Y497" s="2"/>
      <c r="Z497" s="2"/>
      <c r="AA497" s="2"/>
      <c r="AB497" s="2"/>
      <c r="AC497" s="2"/>
    </row>
    <row r="498" ht="12.75" customHeight="1">
      <c r="Q498" s="2"/>
      <c r="R498" s="2"/>
      <c r="S498" s="2"/>
      <c r="T498" s="2"/>
      <c r="U498" s="2" t="s">
        <v>0</v>
      </c>
      <c r="V498" s="2"/>
      <c r="W498" s="2"/>
      <c r="X498" s="2"/>
      <c r="Y498" s="2"/>
      <c r="Z498" s="2"/>
      <c r="AA498" s="2"/>
      <c r="AB498" s="2"/>
      <c r="AC498" s="2"/>
    </row>
    <row r="499" ht="12.75" customHeight="1">
      <c r="Q499" s="2"/>
      <c r="R499" s="2"/>
      <c r="S499" s="2"/>
      <c r="T499" s="2"/>
      <c r="U499" s="2" t="s">
        <v>0</v>
      </c>
      <c r="V499" s="2"/>
      <c r="W499" s="2"/>
      <c r="X499" s="2"/>
      <c r="Y499" s="2"/>
      <c r="Z499" s="2"/>
      <c r="AA499" s="2"/>
      <c r="AB499" s="2"/>
      <c r="AC499" s="2"/>
    </row>
    <row r="500" ht="12.75" customHeight="1">
      <c r="Q500" s="2"/>
      <c r="R500" s="2"/>
      <c r="S500" s="2"/>
      <c r="T500" s="2"/>
      <c r="U500" s="2" t="s">
        <v>0</v>
      </c>
      <c r="V500" s="2"/>
      <c r="W500" s="2"/>
      <c r="X500" s="2"/>
      <c r="Y500" s="2"/>
      <c r="Z500" s="2"/>
      <c r="AA500" s="2"/>
      <c r="AB500" s="2"/>
      <c r="AC500" s="2"/>
    </row>
    <row r="501" ht="12.75" customHeight="1">
      <c r="Q501" s="2"/>
      <c r="R501" s="2"/>
      <c r="S501" s="2"/>
      <c r="T501" s="2"/>
      <c r="U501" s="2" t="s">
        <v>0</v>
      </c>
      <c r="V501" s="2"/>
      <c r="W501" s="2"/>
      <c r="X501" s="2"/>
      <c r="Y501" s="2"/>
      <c r="Z501" s="2"/>
      <c r="AA501" s="2"/>
      <c r="AB501" s="2"/>
      <c r="AC501" s="2"/>
    </row>
    <row r="502" ht="12.75" customHeight="1">
      <c r="Q502" s="2"/>
      <c r="R502" s="2"/>
      <c r="S502" s="2"/>
      <c r="T502" s="2"/>
      <c r="U502" s="2" t="s">
        <v>0</v>
      </c>
      <c r="V502" s="2"/>
      <c r="W502" s="2"/>
      <c r="X502" s="2"/>
      <c r="Y502" s="2"/>
      <c r="Z502" s="2"/>
      <c r="AA502" s="2"/>
      <c r="AB502" s="2"/>
      <c r="AC502" s="2"/>
    </row>
    <row r="503" ht="12.75" customHeight="1">
      <c r="Q503" s="2"/>
      <c r="R503" s="2"/>
      <c r="S503" s="2"/>
      <c r="T503" s="2"/>
      <c r="U503" s="2" t="s">
        <v>0</v>
      </c>
      <c r="V503" s="2"/>
      <c r="W503" s="2"/>
      <c r="X503" s="2"/>
      <c r="Y503" s="2"/>
      <c r="Z503" s="2"/>
      <c r="AA503" s="2"/>
      <c r="AB503" s="2"/>
      <c r="AC503" s="2"/>
    </row>
    <row r="504" ht="12.75" customHeight="1">
      <c r="Q504" s="2"/>
      <c r="R504" s="2"/>
      <c r="S504" s="2"/>
      <c r="T504" s="2"/>
      <c r="U504" s="2" t="s">
        <v>0</v>
      </c>
      <c r="V504" s="2"/>
      <c r="W504" s="2"/>
      <c r="X504" s="2"/>
      <c r="Y504" s="2"/>
      <c r="Z504" s="2"/>
      <c r="AA504" s="2"/>
      <c r="AB504" s="2"/>
      <c r="AC504" s="2"/>
    </row>
    <row r="505" ht="12.75" customHeight="1">
      <c r="Q505" s="2"/>
      <c r="R505" s="2"/>
      <c r="S505" s="2"/>
      <c r="T505" s="2"/>
      <c r="U505" s="2" t="s">
        <v>0</v>
      </c>
      <c r="V505" s="2"/>
      <c r="W505" s="2"/>
      <c r="X505" s="2"/>
      <c r="Y505" s="2"/>
      <c r="Z505" s="2"/>
      <c r="AA505" s="2"/>
      <c r="AB505" s="2"/>
      <c r="AC505" s="2"/>
    </row>
    <row r="506" ht="12.75" customHeight="1">
      <c r="Q506" s="2"/>
      <c r="R506" s="2"/>
      <c r="S506" s="2"/>
      <c r="T506" s="2"/>
      <c r="U506" s="2" t="s">
        <v>0</v>
      </c>
      <c r="V506" s="2"/>
      <c r="W506" s="2"/>
      <c r="X506" s="2"/>
      <c r="Y506" s="2"/>
      <c r="Z506" s="2"/>
      <c r="AA506" s="2"/>
      <c r="AB506" s="2"/>
      <c r="AC506" s="2"/>
    </row>
    <row r="507" ht="12.75" customHeight="1">
      <c r="Q507" s="2"/>
      <c r="R507" s="2"/>
      <c r="S507" s="2"/>
      <c r="T507" s="2"/>
      <c r="U507" s="2" t="s">
        <v>0</v>
      </c>
      <c r="V507" s="2"/>
      <c r="W507" s="2"/>
      <c r="X507" s="2"/>
      <c r="Y507" s="2"/>
      <c r="Z507" s="2"/>
      <c r="AA507" s="2"/>
      <c r="AB507" s="2"/>
      <c r="AC507" s="2"/>
    </row>
    <row r="508" ht="12.75" customHeight="1">
      <c r="Q508" s="2"/>
      <c r="R508" s="2"/>
      <c r="S508" s="2"/>
      <c r="T508" s="2"/>
      <c r="U508" s="2" t="s">
        <v>0</v>
      </c>
      <c r="V508" s="2"/>
      <c r="W508" s="2"/>
      <c r="X508" s="2"/>
      <c r="Y508" s="2"/>
      <c r="Z508" s="2"/>
      <c r="AA508" s="2"/>
      <c r="AB508" s="2"/>
      <c r="AC508" s="2"/>
    </row>
    <row r="509" ht="12.75" customHeight="1">
      <c r="Q509" s="2"/>
      <c r="R509" s="2"/>
      <c r="S509" s="2"/>
      <c r="T509" s="2"/>
      <c r="U509" s="2" t="s">
        <v>0</v>
      </c>
      <c r="V509" s="2"/>
      <c r="W509" s="2"/>
      <c r="X509" s="2"/>
      <c r="Y509" s="2"/>
      <c r="Z509" s="2"/>
      <c r="AA509" s="2"/>
      <c r="AB509" s="2"/>
      <c r="AC509" s="2"/>
    </row>
    <row r="510" ht="12.75" customHeight="1">
      <c r="Q510" s="2"/>
      <c r="R510" s="2"/>
      <c r="S510" s="2"/>
      <c r="T510" s="2"/>
      <c r="U510" s="2" t="s">
        <v>0</v>
      </c>
      <c r="V510" s="2"/>
      <c r="W510" s="2"/>
      <c r="X510" s="2"/>
      <c r="Y510" s="2"/>
      <c r="Z510" s="2"/>
      <c r="AA510" s="2"/>
      <c r="AB510" s="2"/>
      <c r="AC510" s="2"/>
    </row>
    <row r="511" ht="12.75" customHeight="1">
      <c r="Q511" s="2"/>
      <c r="R511" s="2"/>
      <c r="S511" s="2"/>
      <c r="T511" s="2"/>
      <c r="U511" s="2" t="s">
        <v>0</v>
      </c>
      <c r="V511" s="2"/>
      <c r="W511" s="2"/>
      <c r="X511" s="2"/>
      <c r="Y511" s="2"/>
      <c r="Z511" s="2"/>
      <c r="AA511" s="2"/>
      <c r="AB511" s="2"/>
      <c r="AC511" s="2"/>
    </row>
    <row r="512" ht="12.75" customHeight="1">
      <c r="Q512" s="2"/>
      <c r="R512" s="2"/>
      <c r="S512" s="2"/>
      <c r="T512" s="2"/>
      <c r="U512" s="2" t="s">
        <v>0</v>
      </c>
      <c r="V512" s="2"/>
      <c r="W512" s="2"/>
      <c r="X512" s="2"/>
      <c r="Y512" s="2"/>
      <c r="Z512" s="2"/>
      <c r="AA512" s="2"/>
      <c r="AB512" s="2"/>
      <c r="AC512" s="2"/>
    </row>
    <row r="513" ht="12.75" customHeight="1">
      <c r="Q513" s="2"/>
      <c r="R513" s="2"/>
      <c r="S513" s="2"/>
      <c r="T513" s="2"/>
      <c r="U513" s="2" t="s">
        <v>0</v>
      </c>
      <c r="V513" s="2"/>
      <c r="W513" s="2"/>
      <c r="X513" s="2"/>
      <c r="Y513" s="2"/>
      <c r="Z513" s="2"/>
      <c r="AA513" s="2"/>
      <c r="AB513" s="2"/>
      <c r="AC513" s="2"/>
    </row>
    <row r="514" ht="12.75" customHeight="1">
      <c r="Q514" s="2"/>
      <c r="R514" s="2"/>
      <c r="S514" s="2"/>
      <c r="T514" s="2"/>
      <c r="U514" s="2" t="s">
        <v>0</v>
      </c>
      <c r="V514" s="2"/>
      <c r="W514" s="2"/>
      <c r="X514" s="2"/>
      <c r="Y514" s="2"/>
      <c r="Z514" s="2"/>
      <c r="AA514" s="2"/>
      <c r="AB514" s="2"/>
      <c r="AC514" s="2"/>
    </row>
    <row r="515" ht="12.75" customHeight="1">
      <c r="Q515" s="2"/>
      <c r="R515" s="2"/>
      <c r="S515" s="2"/>
      <c r="T515" s="2"/>
      <c r="U515" s="2" t="s">
        <v>0</v>
      </c>
      <c r="V515" s="2"/>
      <c r="W515" s="2"/>
      <c r="X515" s="2"/>
      <c r="Y515" s="2"/>
      <c r="Z515" s="2"/>
      <c r="AA515" s="2"/>
      <c r="AB515" s="2"/>
      <c r="AC515" s="2"/>
    </row>
    <row r="516" ht="12.75" customHeight="1">
      <c r="Q516" s="2"/>
      <c r="R516" s="2"/>
      <c r="S516" s="2"/>
      <c r="T516" s="2"/>
      <c r="U516" s="2" t="s">
        <v>0</v>
      </c>
      <c r="V516" s="2"/>
      <c r="W516" s="2"/>
      <c r="X516" s="2"/>
      <c r="Y516" s="2"/>
      <c r="Z516" s="2"/>
      <c r="AA516" s="2"/>
      <c r="AB516" s="2"/>
      <c r="AC516" s="2"/>
    </row>
    <row r="517" ht="12.75" customHeight="1">
      <c r="Q517" s="2"/>
      <c r="R517" s="2"/>
      <c r="S517" s="2"/>
      <c r="T517" s="2"/>
      <c r="U517" s="2" t="s">
        <v>0</v>
      </c>
      <c r="V517" s="2"/>
      <c r="W517" s="2"/>
      <c r="X517" s="2"/>
      <c r="Y517" s="2"/>
      <c r="Z517" s="2"/>
      <c r="AA517" s="2"/>
      <c r="AB517" s="2"/>
      <c r="AC517" s="2"/>
    </row>
    <row r="518" ht="12.75" customHeight="1">
      <c r="Q518" s="2"/>
      <c r="R518" s="2"/>
      <c r="S518" s="2"/>
      <c r="T518" s="2"/>
      <c r="U518" s="2" t="s">
        <v>0</v>
      </c>
      <c r="V518" s="2"/>
      <c r="W518" s="2"/>
      <c r="X518" s="2"/>
      <c r="Y518" s="2"/>
      <c r="Z518" s="2"/>
      <c r="AA518" s="2"/>
      <c r="AB518" s="2"/>
      <c r="AC518" s="2"/>
    </row>
    <row r="519" ht="12.75" customHeight="1">
      <c r="Q519" s="2"/>
      <c r="R519" s="2"/>
      <c r="S519" s="2"/>
      <c r="T519" s="2"/>
      <c r="U519" s="2" t="s">
        <v>0</v>
      </c>
      <c r="V519" s="2"/>
      <c r="W519" s="2"/>
      <c r="X519" s="2"/>
      <c r="Y519" s="2"/>
      <c r="Z519" s="2"/>
      <c r="AA519" s="2"/>
      <c r="AB519" s="2"/>
      <c r="AC519" s="2"/>
    </row>
    <row r="520" ht="12.75" customHeight="1">
      <c r="Q520" s="2"/>
      <c r="R520" s="2"/>
      <c r="S520" s="2"/>
      <c r="T520" s="2"/>
      <c r="U520" s="2" t="s">
        <v>0</v>
      </c>
      <c r="V520" s="2"/>
      <c r="W520" s="2"/>
      <c r="X520" s="2"/>
      <c r="Y520" s="2"/>
      <c r="Z520" s="2"/>
      <c r="AA520" s="2"/>
      <c r="AB520" s="2"/>
      <c r="AC520" s="2"/>
    </row>
    <row r="521" ht="12.75" customHeight="1">
      <c r="Q521" s="2"/>
      <c r="R521" s="2"/>
      <c r="S521" s="2"/>
      <c r="T521" s="2"/>
      <c r="U521" s="2" t="s">
        <v>0</v>
      </c>
      <c r="V521" s="2"/>
      <c r="W521" s="2"/>
      <c r="X521" s="2"/>
      <c r="Y521" s="2"/>
      <c r="Z521" s="2"/>
      <c r="AA521" s="2"/>
      <c r="AB521" s="2"/>
      <c r="AC521" s="2"/>
    </row>
    <row r="522" ht="12.75" customHeight="1">
      <c r="Q522" s="2"/>
      <c r="R522" s="2"/>
      <c r="S522" s="2"/>
      <c r="T522" s="2"/>
      <c r="U522" s="2" t="s">
        <v>0</v>
      </c>
      <c r="V522" s="2"/>
      <c r="W522" s="2"/>
      <c r="X522" s="2"/>
      <c r="Y522" s="2"/>
      <c r="Z522" s="2"/>
      <c r="AA522" s="2"/>
      <c r="AB522" s="2"/>
      <c r="AC522" s="2"/>
    </row>
    <row r="523" ht="12.75" customHeight="1">
      <c r="Q523" s="2"/>
      <c r="R523" s="2"/>
      <c r="S523" s="2"/>
      <c r="T523" s="2"/>
      <c r="U523" s="2" t="s">
        <v>0</v>
      </c>
      <c r="V523" s="2"/>
      <c r="W523" s="2"/>
      <c r="X523" s="2"/>
      <c r="Y523" s="2"/>
      <c r="Z523" s="2"/>
      <c r="AA523" s="2"/>
      <c r="AB523" s="2"/>
      <c r="AC523" s="2"/>
    </row>
    <row r="524" ht="12.75" customHeight="1">
      <c r="Q524" s="2"/>
      <c r="R524" s="2"/>
      <c r="S524" s="2"/>
      <c r="T524" s="2"/>
      <c r="U524" s="2" t="s">
        <v>0</v>
      </c>
      <c r="V524" s="2"/>
      <c r="W524" s="2"/>
      <c r="X524" s="2"/>
      <c r="Y524" s="2"/>
      <c r="Z524" s="2"/>
      <c r="AA524" s="2"/>
      <c r="AB524" s="2"/>
      <c r="AC524" s="2"/>
    </row>
    <row r="525" ht="12.75" customHeight="1">
      <c r="Q525" s="2"/>
      <c r="R525" s="2"/>
      <c r="S525" s="2"/>
      <c r="T525" s="2"/>
      <c r="U525" s="2" t="s">
        <v>0</v>
      </c>
      <c r="V525" s="2"/>
      <c r="W525" s="2"/>
      <c r="X525" s="2"/>
      <c r="Y525" s="2"/>
      <c r="Z525" s="2"/>
      <c r="AA525" s="2"/>
      <c r="AB525" s="2"/>
      <c r="AC525" s="2"/>
    </row>
    <row r="526" ht="12.75" customHeight="1">
      <c r="Q526" s="2"/>
      <c r="R526" s="2"/>
      <c r="S526" s="2"/>
      <c r="T526" s="2"/>
      <c r="U526" s="2" t="s">
        <v>0</v>
      </c>
      <c r="V526" s="2"/>
      <c r="W526" s="2"/>
      <c r="X526" s="2"/>
      <c r="Y526" s="2"/>
      <c r="Z526" s="2"/>
      <c r="AA526" s="2"/>
      <c r="AB526" s="2"/>
      <c r="AC526" s="2"/>
    </row>
    <row r="527" ht="12.75" customHeight="1">
      <c r="Q527" s="2"/>
      <c r="R527" s="2"/>
      <c r="S527" s="2"/>
      <c r="T527" s="2"/>
      <c r="U527" s="2" t="s">
        <v>0</v>
      </c>
      <c r="V527" s="2"/>
      <c r="W527" s="2"/>
      <c r="X527" s="2"/>
      <c r="Y527" s="2"/>
      <c r="Z527" s="2"/>
      <c r="AA527" s="2"/>
      <c r="AB527" s="2"/>
      <c r="AC527" s="2"/>
    </row>
    <row r="528" ht="12.75" customHeight="1">
      <c r="Q528" s="2"/>
      <c r="R528" s="2"/>
      <c r="S528" s="2"/>
      <c r="T528" s="2"/>
      <c r="U528" s="2" t="s">
        <v>0</v>
      </c>
      <c r="V528" s="2"/>
      <c r="W528" s="2"/>
      <c r="X528" s="2"/>
      <c r="Y528" s="2"/>
      <c r="Z528" s="2"/>
      <c r="AA528" s="2"/>
      <c r="AB528" s="2"/>
      <c r="AC528" s="2"/>
    </row>
    <row r="529" ht="12.75" customHeight="1">
      <c r="Q529" s="2"/>
      <c r="R529" s="2"/>
      <c r="S529" s="2"/>
      <c r="T529" s="2"/>
      <c r="U529" s="2" t="s">
        <v>0</v>
      </c>
      <c r="V529" s="2"/>
      <c r="W529" s="2"/>
      <c r="X529" s="2"/>
      <c r="Y529" s="2"/>
      <c r="Z529" s="2"/>
      <c r="AA529" s="2"/>
      <c r="AB529" s="2"/>
      <c r="AC529" s="2"/>
    </row>
    <row r="530" ht="12.75" customHeight="1">
      <c r="Q530" s="2"/>
      <c r="R530" s="2"/>
      <c r="S530" s="2"/>
      <c r="T530" s="2"/>
      <c r="U530" s="2" t="s">
        <v>0</v>
      </c>
      <c r="V530" s="2"/>
      <c r="W530" s="2"/>
      <c r="X530" s="2"/>
      <c r="Y530" s="2"/>
      <c r="Z530" s="2"/>
      <c r="AA530" s="2"/>
      <c r="AB530" s="2"/>
      <c r="AC530" s="2"/>
    </row>
    <row r="531" ht="12.75" customHeight="1">
      <c r="Q531" s="2"/>
      <c r="R531" s="2"/>
      <c r="S531" s="2"/>
      <c r="T531" s="2"/>
      <c r="U531" s="2" t="s">
        <v>0</v>
      </c>
      <c r="V531" s="2"/>
      <c r="W531" s="2"/>
      <c r="X531" s="2"/>
      <c r="Y531" s="2"/>
      <c r="Z531" s="2"/>
      <c r="AA531" s="2"/>
      <c r="AB531" s="2"/>
      <c r="AC531" s="2"/>
    </row>
    <row r="532" ht="12.75" customHeight="1">
      <c r="Q532" s="2"/>
      <c r="R532" s="2"/>
      <c r="S532" s="2"/>
      <c r="T532" s="2"/>
      <c r="U532" s="2" t="s">
        <v>0</v>
      </c>
      <c r="V532" s="2"/>
      <c r="W532" s="2"/>
      <c r="X532" s="2"/>
      <c r="Y532" s="2"/>
      <c r="Z532" s="2"/>
      <c r="AA532" s="2"/>
      <c r="AB532" s="2"/>
      <c r="AC532" s="2"/>
    </row>
    <row r="533" ht="12.75" customHeight="1">
      <c r="Q533" s="2"/>
      <c r="R533" s="2"/>
      <c r="S533" s="2"/>
      <c r="T533" s="2"/>
      <c r="U533" s="2" t="s">
        <v>0</v>
      </c>
      <c r="V533" s="2"/>
      <c r="W533" s="2"/>
      <c r="X533" s="2"/>
      <c r="Y533" s="2"/>
      <c r="Z533" s="2"/>
      <c r="AA533" s="2"/>
      <c r="AB533" s="2"/>
      <c r="AC533" s="2"/>
    </row>
    <row r="534" ht="12.75" customHeight="1">
      <c r="Q534" s="2"/>
      <c r="R534" s="2"/>
      <c r="S534" s="2"/>
      <c r="T534" s="2"/>
      <c r="U534" s="2" t="s">
        <v>0</v>
      </c>
      <c r="V534" s="2"/>
      <c r="W534" s="2"/>
      <c r="X534" s="2"/>
      <c r="Y534" s="2"/>
      <c r="Z534" s="2"/>
      <c r="AA534" s="2"/>
      <c r="AB534" s="2"/>
      <c r="AC534" s="2"/>
    </row>
    <row r="535" ht="12.75" customHeight="1">
      <c r="Q535" s="2"/>
      <c r="R535" s="2"/>
      <c r="S535" s="2"/>
      <c r="T535" s="2"/>
      <c r="U535" s="2" t="s">
        <v>0</v>
      </c>
      <c r="V535" s="2"/>
      <c r="W535" s="2"/>
      <c r="X535" s="2"/>
      <c r="Y535" s="2"/>
      <c r="Z535" s="2"/>
      <c r="AA535" s="2"/>
      <c r="AB535" s="2"/>
      <c r="AC535" s="2"/>
    </row>
    <row r="536" ht="12.75" customHeight="1">
      <c r="Q536" s="2"/>
      <c r="R536" s="2"/>
      <c r="S536" s="2"/>
      <c r="T536" s="2"/>
      <c r="U536" s="2" t="s">
        <v>0</v>
      </c>
      <c r="V536" s="2"/>
      <c r="W536" s="2"/>
      <c r="X536" s="2"/>
      <c r="Y536" s="2"/>
      <c r="Z536" s="2"/>
      <c r="AA536" s="2"/>
      <c r="AB536" s="2"/>
      <c r="AC536" s="2"/>
    </row>
    <row r="537" ht="12.75" customHeight="1">
      <c r="Q537" s="2"/>
      <c r="R537" s="2"/>
      <c r="S537" s="2"/>
      <c r="T537" s="2"/>
      <c r="U537" s="2" t="s">
        <v>0</v>
      </c>
      <c r="V537" s="2"/>
      <c r="W537" s="2"/>
      <c r="X537" s="2"/>
      <c r="Y537" s="2"/>
      <c r="Z537" s="2"/>
      <c r="AA537" s="2"/>
      <c r="AB537" s="2"/>
      <c r="AC537" s="2"/>
    </row>
    <row r="538" ht="12.75" customHeight="1">
      <c r="Q538" s="2"/>
      <c r="R538" s="2"/>
      <c r="S538" s="2"/>
      <c r="T538" s="2"/>
      <c r="U538" s="2" t="s">
        <v>0</v>
      </c>
      <c r="V538" s="2"/>
      <c r="W538" s="2"/>
      <c r="X538" s="2"/>
      <c r="Y538" s="2"/>
      <c r="Z538" s="2"/>
      <c r="AA538" s="2"/>
      <c r="AB538" s="2"/>
      <c r="AC538" s="2"/>
    </row>
    <row r="539" ht="12.75" customHeight="1">
      <c r="Q539" s="2"/>
      <c r="R539" s="2"/>
      <c r="S539" s="2"/>
      <c r="T539" s="2"/>
      <c r="U539" s="2" t="s">
        <v>0</v>
      </c>
      <c r="V539" s="2"/>
      <c r="W539" s="2"/>
      <c r="X539" s="2"/>
      <c r="Y539" s="2"/>
      <c r="Z539" s="2"/>
      <c r="AA539" s="2"/>
      <c r="AB539" s="2"/>
      <c r="AC539" s="2"/>
    </row>
    <row r="540" ht="12.75" customHeight="1">
      <c r="Q540" s="2"/>
      <c r="R540" s="2"/>
      <c r="S540" s="2"/>
      <c r="T540" s="2"/>
      <c r="U540" s="2" t="s">
        <v>0</v>
      </c>
      <c r="V540" s="2"/>
      <c r="W540" s="2"/>
      <c r="X540" s="2"/>
      <c r="Y540" s="2"/>
      <c r="Z540" s="2"/>
      <c r="AA540" s="2"/>
      <c r="AB540" s="2"/>
      <c r="AC540" s="2"/>
    </row>
    <row r="541" ht="12.75" customHeight="1">
      <c r="Q541" s="2"/>
      <c r="R541" s="2"/>
      <c r="S541" s="2"/>
      <c r="T541" s="2"/>
      <c r="U541" s="2" t="s">
        <v>0</v>
      </c>
      <c r="V541" s="2"/>
      <c r="W541" s="2"/>
      <c r="X541" s="2"/>
      <c r="Y541" s="2"/>
      <c r="Z541" s="2"/>
      <c r="AA541" s="2"/>
      <c r="AB541" s="2"/>
      <c r="AC541" s="2"/>
    </row>
    <row r="542" ht="12.75" customHeight="1">
      <c r="Q542" s="2"/>
      <c r="R542" s="2"/>
      <c r="S542" s="2"/>
      <c r="T542" s="2"/>
      <c r="U542" s="2" t="s">
        <v>0</v>
      </c>
      <c r="V542" s="2"/>
      <c r="W542" s="2"/>
      <c r="X542" s="2"/>
      <c r="Y542" s="2"/>
      <c r="Z542" s="2"/>
      <c r="AA542" s="2"/>
      <c r="AB542" s="2"/>
      <c r="AC542" s="2"/>
    </row>
    <row r="543" ht="12.75" customHeight="1">
      <c r="Q543" s="2"/>
      <c r="R543" s="2"/>
      <c r="S543" s="2"/>
      <c r="T543" s="2"/>
      <c r="U543" s="2" t="s">
        <v>0</v>
      </c>
      <c r="V543" s="2"/>
      <c r="W543" s="2"/>
      <c r="X543" s="2"/>
      <c r="Y543" s="2"/>
      <c r="Z543" s="2"/>
      <c r="AA543" s="2"/>
      <c r="AB543" s="2"/>
      <c r="AC543" s="2"/>
    </row>
    <row r="544" ht="12.75" customHeight="1">
      <c r="Q544" s="2"/>
      <c r="R544" s="2"/>
      <c r="S544" s="2"/>
      <c r="T544" s="2"/>
      <c r="U544" s="2" t="s">
        <v>0</v>
      </c>
      <c r="V544" s="2"/>
      <c r="W544" s="2"/>
      <c r="X544" s="2"/>
      <c r="Y544" s="2"/>
      <c r="Z544" s="2"/>
      <c r="AA544" s="2"/>
      <c r="AB544" s="2"/>
      <c r="AC544" s="2"/>
    </row>
    <row r="545" ht="12.75" customHeight="1">
      <c r="Q545" s="2"/>
      <c r="R545" s="2"/>
      <c r="S545" s="2"/>
      <c r="T545" s="2"/>
      <c r="U545" s="2" t="s">
        <v>0</v>
      </c>
      <c r="V545" s="2"/>
      <c r="W545" s="2"/>
      <c r="X545" s="2"/>
      <c r="Y545" s="2"/>
      <c r="Z545" s="2"/>
      <c r="AA545" s="2"/>
      <c r="AB545" s="2"/>
      <c r="AC545" s="2"/>
    </row>
    <row r="546" ht="12.75" customHeight="1">
      <c r="Q546" s="2"/>
      <c r="R546" s="2"/>
      <c r="S546" s="2"/>
      <c r="T546" s="2"/>
      <c r="U546" s="2" t="s">
        <v>0</v>
      </c>
      <c r="V546" s="2"/>
      <c r="W546" s="2"/>
      <c r="X546" s="2"/>
      <c r="Y546" s="2"/>
      <c r="Z546" s="2"/>
      <c r="AA546" s="2"/>
      <c r="AB546" s="2"/>
      <c r="AC546" s="2"/>
    </row>
    <row r="547" ht="12.75" customHeight="1">
      <c r="Q547" s="2"/>
      <c r="R547" s="2"/>
      <c r="S547" s="2"/>
      <c r="T547" s="2"/>
      <c r="U547" s="2" t="s">
        <v>0</v>
      </c>
      <c r="V547" s="2"/>
      <c r="W547" s="2"/>
      <c r="X547" s="2"/>
      <c r="Y547" s="2"/>
      <c r="Z547" s="2"/>
      <c r="AA547" s="2"/>
      <c r="AB547" s="2"/>
      <c r="AC547" s="2"/>
    </row>
    <row r="548" ht="12.75" customHeight="1">
      <c r="Q548" s="2"/>
      <c r="R548" s="2"/>
      <c r="S548" s="2"/>
      <c r="T548" s="2"/>
      <c r="U548" s="2" t="s">
        <v>0</v>
      </c>
      <c r="V548" s="2"/>
      <c r="W548" s="2"/>
      <c r="X548" s="2"/>
      <c r="Y548" s="2"/>
      <c r="Z548" s="2"/>
      <c r="AA548" s="2"/>
      <c r="AB548" s="2"/>
      <c r="AC548" s="2"/>
    </row>
    <row r="549" ht="12.75" customHeight="1">
      <c r="Q549" s="2"/>
      <c r="R549" s="2"/>
      <c r="S549" s="2"/>
      <c r="T549" s="2"/>
      <c r="U549" s="2" t="s">
        <v>0</v>
      </c>
      <c r="V549" s="2"/>
      <c r="W549" s="2"/>
      <c r="X549" s="2"/>
      <c r="Y549" s="2"/>
      <c r="Z549" s="2"/>
      <c r="AA549" s="2"/>
      <c r="AB549" s="2"/>
      <c r="AC549" s="2"/>
    </row>
    <row r="550" ht="12.75" customHeight="1">
      <c r="Q550" s="2"/>
      <c r="R550" s="2"/>
      <c r="S550" s="2"/>
      <c r="T550" s="2"/>
      <c r="U550" s="2" t="s">
        <v>0</v>
      </c>
      <c r="V550" s="2"/>
      <c r="W550" s="2"/>
      <c r="X550" s="2"/>
      <c r="Y550" s="2"/>
      <c r="Z550" s="2"/>
      <c r="AA550" s="2"/>
      <c r="AB550" s="2"/>
      <c r="AC550" s="2"/>
    </row>
    <row r="551" ht="12.75" customHeight="1">
      <c r="Q551" s="2"/>
      <c r="R551" s="2"/>
      <c r="S551" s="2"/>
      <c r="T551" s="2"/>
      <c r="U551" s="2" t="s">
        <v>0</v>
      </c>
      <c r="V551" s="2"/>
      <c r="W551" s="2"/>
      <c r="X551" s="2"/>
      <c r="Y551" s="2"/>
      <c r="Z551" s="2"/>
      <c r="AA551" s="2"/>
      <c r="AB551" s="2"/>
      <c r="AC551" s="2"/>
    </row>
    <row r="552" ht="12.75" customHeight="1">
      <c r="Q552" s="2"/>
      <c r="R552" s="2"/>
      <c r="S552" s="2"/>
      <c r="T552" s="2"/>
      <c r="U552" s="2" t="s">
        <v>0</v>
      </c>
      <c r="V552" s="2"/>
      <c r="W552" s="2"/>
      <c r="X552" s="2"/>
      <c r="Y552" s="2"/>
      <c r="Z552" s="2"/>
      <c r="AA552" s="2"/>
      <c r="AB552" s="2"/>
      <c r="AC552" s="2"/>
    </row>
    <row r="553" ht="12.75" customHeight="1">
      <c r="Q553" s="2"/>
      <c r="R553" s="2"/>
      <c r="S553" s="2"/>
      <c r="T553" s="2"/>
      <c r="U553" s="2" t="s">
        <v>0</v>
      </c>
      <c r="V553" s="2"/>
      <c r="W553" s="2"/>
      <c r="X553" s="2"/>
      <c r="Y553" s="2"/>
      <c r="Z553" s="2"/>
      <c r="AA553" s="2"/>
      <c r="AB553" s="2"/>
      <c r="AC553" s="2"/>
    </row>
    <row r="554" ht="12.75" customHeight="1">
      <c r="Q554" s="2"/>
      <c r="R554" s="2"/>
      <c r="S554" s="2"/>
      <c r="T554" s="2"/>
      <c r="U554" s="2" t="s">
        <v>0</v>
      </c>
      <c r="V554" s="2"/>
      <c r="W554" s="2"/>
      <c r="X554" s="2"/>
      <c r="Y554" s="2"/>
      <c r="Z554" s="2"/>
      <c r="AA554" s="2"/>
      <c r="AB554" s="2"/>
      <c r="AC554" s="2"/>
    </row>
    <row r="555" ht="12.75" customHeight="1">
      <c r="Q555" s="2"/>
      <c r="R555" s="2"/>
      <c r="S555" s="2"/>
      <c r="T555" s="2"/>
      <c r="U555" s="2" t="s">
        <v>0</v>
      </c>
      <c r="V555" s="2"/>
      <c r="W555" s="2"/>
      <c r="X555" s="2"/>
      <c r="Y555" s="2"/>
      <c r="Z555" s="2"/>
      <c r="AA555" s="2"/>
      <c r="AB555" s="2"/>
      <c r="AC555" s="2"/>
    </row>
    <row r="556" ht="12.75" customHeight="1">
      <c r="Q556" s="2"/>
      <c r="R556" s="2"/>
      <c r="S556" s="2"/>
      <c r="T556" s="2"/>
      <c r="U556" s="2" t="s">
        <v>0</v>
      </c>
      <c r="V556" s="2"/>
      <c r="W556" s="2"/>
      <c r="X556" s="2"/>
      <c r="Y556" s="2"/>
      <c r="Z556" s="2"/>
      <c r="AA556" s="2"/>
      <c r="AB556" s="2"/>
      <c r="AC556" s="2"/>
    </row>
    <row r="557" ht="12.75" customHeight="1">
      <c r="Q557" s="2"/>
      <c r="R557" s="2"/>
      <c r="S557" s="2"/>
      <c r="T557" s="2"/>
      <c r="U557" s="2" t="s">
        <v>0</v>
      </c>
      <c r="V557" s="2"/>
      <c r="W557" s="2"/>
      <c r="X557" s="2"/>
      <c r="Y557" s="2"/>
      <c r="Z557" s="2"/>
      <c r="AA557" s="2"/>
      <c r="AB557" s="2"/>
      <c r="AC557" s="2"/>
    </row>
    <row r="558" ht="12.75" customHeight="1">
      <c r="Q558" s="2"/>
      <c r="R558" s="2"/>
      <c r="S558" s="2"/>
      <c r="T558" s="2"/>
      <c r="U558" s="2" t="s">
        <v>0</v>
      </c>
      <c r="V558" s="2"/>
      <c r="W558" s="2"/>
      <c r="X558" s="2"/>
      <c r="Y558" s="2"/>
      <c r="Z558" s="2"/>
      <c r="AA558" s="2"/>
      <c r="AB558" s="2"/>
      <c r="AC558" s="2"/>
    </row>
    <row r="559" ht="12.75" customHeight="1">
      <c r="Q559" s="2"/>
      <c r="R559" s="2"/>
      <c r="S559" s="2"/>
      <c r="T559" s="2"/>
      <c r="U559" s="2" t="s">
        <v>0</v>
      </c>
      <c r="V559" s="2"/>
      <c r="W559" s="2"/>
      <c r="X559" s="2"/>
      <c r="Y559" s="2"/>
      <c r="Z559" s="2"/>
      <c r="AA559" s="2"/>
      <c r="AB559" s="2"/>
      <c r="AC559" s="2"/>
    </row>
    <row r="560" ht="12.75" customHeight="1">
      <c r="Q560" s="2"/>
      <c r="R560" s="2"/>
      <c r="S560" s="2"/>
      <c r="T560" s="2"/>
      <c r="U560" s="2" t="s">
        <v>0</v>
      </c>
      <c r="V560" s="2"/>
      <c r="W560" s="2"/>
      <c r="X560" s="2"/>
      <c r="Y560" s="2"/>
      <c r="Z560" s="2"/>
      <c r="AA560" s="2"/>
      <c r="AB560" s="2"/>
      <c r="AC560" s="2"/>
    </row>
    <row r="561" ht="12.75" customHeight="1">
      <c r="Q561" s="2"/>
      <c r="R561" s="2"/>
      <c r="S561" s="2"/>
      <c r="T561" s="2"/>
      <c r="U561" s="2" t="s">
        <v>0</v>
      </c>
      <c r="V561" s="2"/>
      <c r="W561" s="2"/>
      <c r="X561" s="2"/>
      <c r="Y561" s="2"/>
      <c r="Z561" s="2"/>
      <c r="AA561" s="2"/>
      <c r="AB561" s="2"/>
      <c r="AC561" s="2"/>
    </row>
    <row r="562" ht="12.75" customHeight="1">
      <c r="Q562" s="2"/>
      <c r="R562" s="2"/>
      <c r="S562" s="2"/>
      <c r="T562" s="2"/>
      <c r="U562" s="2" t="s">
        <v>0</v>
      </c>
      <c r="V562" s="2"/>
      <c r="W562" s="2"/>
      <c r="X562" s="2"/>
      <c r="Y562" s="2"/>
      <c r="Z562" s="2"/>
      <c r="AA562" s="2"/>
      <c r="AB562" s="2"/>
      <c r="AC562" s="2"/>
    </row>
    <row r="563" ht="12.75" customHeight="1">
      <c r="Q563" s="2"/>
      <c r="R563" s="2"/>
      <c r="S563" s="2"/>
      <c r="T563" s="2"/>
      <c r="U563" s="2" t="s">
        <v>0</v>
      </c>
      <c r="V563" s="2"/>
      <c r="W563" s="2"/>
      <c r="X563" s="2"/>
      <c r="Y563" s="2"/>
      <c r="Z563" s="2"/>
      <c r="AA563" s="2"/>
      <c r="AB563" s="2"/>
      <c r="AC563" s="2"/>
    </row>
    <row r="564" ht="12.75" customHeight="1">
      <c r="Q564" s="2"/>
      <c r="R564" s="2"/>
      <c r="S564" s="2"/>
      <c r="T564" s="2"/>
      <c r="U564" s="2" t="s">
        <v>0</v>
      </c>
      <c r="V564" s="2"/>
      <c r="W564" s="2"/>
      <c r="X564" s="2"/>
      <c r="Y564" s="2"/>
      <c r="Z564" s="2"/>
      <c r="AA564" s="2"/>
      <c r="AB564" s="2"/>
      <c r="AC564" s="2"/>
    </row>
    <row r="565" ht="12.75" customHeight="1">
      <c r="Q565" s="2"/>
      <c r="R565" s="2"/>
      <c r="S565" s="2"/>
      <c r="T565" s="2"/>
      <c r="U565" s="2" t="s">
        <v>0</v>
      </c>
      <c r="V565" s="2"/>
      <c r="W565" s="2"/>
      <c r="X565" s="2"/>
      <c r="Y565" s="2"/>
      <c r="Z565" s="2"/>
      <c r="AA565" s="2"/>
      <c r="AB565" s="2"/>
      <c r="AC565" s="2"/>
    </row>
    <row r="566" ht="12.75" customHeight="1">
      <c r="Q566" s="2"/>
      <c r="R566" s="2"/>
      <c r="S566" s="2"/>
      <c r="T566" s="2"/>
      <c r="U566" s="2" t="s">
        <v>0</v>
      </c>
      <c r="V566" s="2"/>
      <c r="W566" s="2"/>
      <c r="X566" s="2"/>
      <c r="Y566" s="2"/>
      <c r="Z566" s="2"/>
      <c r="AA566" s="2"/>
      <c r="AB566" s="2"/>
      <c r="AC566" s="2"/>
    </row>
    <row r="567" ht="12.75" customHeight="1">
      <c r="Q567" s="2"/>
      <c r="R567" s="2"/>
      <c r="S567" s="2"/>
      <c r="T567" s="2"/>
      <c r="U567" s="2" t="s">
        <v>0</v>
      </c>
      <c r="V567" s="2"/>
      <c r="W567" s="2"/>
      <c r="X567" s="2"/>
      <c r="Y567" s="2"/>
      <c r="Z567" s="2"/>
      <c r="AA567" s="2"/>
      <c r="AB567" s="2"/>
      <c r="AC567" s="2"/>
    </row>
    <row r="568" ht="12.75" customHeight="1">
      <c r="Q568" s="2"/>
      <c r="R568" s="2"/>
      <c r="S568" s="2"/>
      <c r="T568" s="2"/>
      <c r="U568" s="2" t="s">
        <v>0</v>
      </c>
      <c r="V568" s="2"/>
      <c r="W568" s="2"/>
      <c r="X568" s="2"/>
      <c r="Y568" s="2"/>
      <c r="Z568" s="2"/>
      <c r="AA568" s="2"/>
      <c r="AB568" s="2"/>
      <c r="AC568" s="2"/>
    </row>
    <row r="569" ht="12.75" customHeight="1">
      <c r="Q569" s="2"/>
      <c r="R569" s="2"/>
      <c r="S569" s="2"/>
      <c r="T569" s="2"/>
      <c r="U569" s="2" t="s">
        <v>0</v>
      </c>
      <c r="V569" s="2"/>
      <c r="W569" s="2"/>
      <c r="X569" s="2"/>
      <c r="Y569" s="2"/>
      <c r="Z569" s="2"/>
      <c r="AA569" s="2"/>
      <c r="AB569" s="2"/>
      <c r="AC569" s="2"/>
    </row>
    <row r="570" ht="12.75" customHeight="1">
      <c r="Q570" s="2"/>
      <c r="R570" s="2"/>
      <c r="S570" s="2"/>
      <c r="T570" s="2"/>
      <c r="U570" s="2" t="s">
        <v>0</v>
      </c>
      <c r="V570" s="2"/>
      <c r="W570" s="2"/>
      <c r="X570" s="2"/>
      <c r="Y570" s="2"/>
      <c r="Z570" s="2"/>
      <c r="AA570" s="2"/>
      <c r="AB570" s="2"/>
      <c r="AC570" s="2"/>
    </row>
    <row r="571" ht="12.75" customHeight="1">
      <c r="Q571" s="2"/>
      <c r="R571" s="2"/>
      <c r="S571" s="2"/>
      <c r="T571" s="2"/>
      <c r="U571" s="2" t="s">
        <v>0</v>
      </c>
      <c r="V571" s="2"/>
      <c r="W571" s="2"/>
      <c r="X571" s="2"/>
      <c r="Y571" s="2"/>
      <c r="Z571" s="2"/>
      <c r="AA571" s="2"/>
      <c r="AB571" s="2"/>
      <c r="AC571" s="2"/>
    </row>
    <row r="572" ht="12.75" customHeight="1">
      <c r="Q572" s="2"/>
      <c r="R572" s="2"/>
      <c r="S572" s="2"/>
      <c r="T572" s="2"/>
      <c r="U572" s="2" t="s">
        <v>0</v>
      </c>
      <c r="V572" s="2"/>
      <c r="W572" s="2"/>
      <c r="X572" s="2"/>
      <c r="Y572" s="2"/>
      <c r="Z572" s="2"/>
      <c r="AA572" s="2"/>
      <c r="AB572" s="2"/>
      <c r="AC572" s="2"/>
    </row>
    <row r="573" ht="12.75" customHeight="1">
      <c r="Q573" s="2"/>
      <c r="R573" s="2"/>
      <c r="S573" s="2"/>
      <c r="T573" s="2"/>
      <c r="U573" s="2" t="s">
        <v>0</v>
      </c>
      <c r="V573" s="2"/>
      <c r="W573" s="2"/>
      <c r="X573" s="2"/>
      <c r="Y573" s="2"/>
      <c r="Z573" s="2"/>
      <c r="AA573" s="2"/>
      <c r="AB573" s="2"/>
      <c r="AC573" s="2"/>
    </row>
    <row r="574" ht="12.75" customHeight="1">
      <c r="Q574" s="2"/>
      <c r="R574" s="2"/>
      <c r="S574" s="2"/>
      <c r="T574" s="2"/>
      <c r="U574" s="2" t="s">
        <v>0</v>
      </c>
      <c r="V574" s="2"/>
      <c r="W574" s="2"/>
      <c r="X574" s="2"/>
      <c r="Y574" s="2"/>
      <c r="Z574" s="2"/>
      <c r="AA574" s="2"/>
      <c r="AB574" s="2"/>
      <c r="AC574" s="2"/>
    </row>
    <row r="575" ht="12.75" customHeight="1">
      <c r="Q575" s="2"/>
      <c r="R575" s="2"/>
      <c r="S575" s="2"/>
      <c r="T575" s="2"/>
      <c r="U575" s="2" t="s">
        <v>0</v>
      </c>
      <c r="V575" s="2"/>
      <c r="W575" s="2"/>
      <c r="X575" s="2"/>
      <c r="Y575" s="2"/>
      <c r="Z575" s="2"/>
      <c r="AA575" s="2"/>
      <c r="AB575" s="2"/>
      <c r="AC575" s="2"/>
    </row>
    <row r="576" ht="12.75" customHeight="1">
      <c r="Q576" s="2"/>
      <c r="R576" s="2"/>
      <c r="S576" s="2"/>
      <c r="T576" s="2"/>
      <c r="U576" s="2" t="s">
        <v>0</v>
      </c>
      <c r="V576" s="2"/>
      <c r="W576" s="2"/>
      <c r="X576" s="2"/>
      <c r="Y576" s="2"/>
      <c r="Z576" s="2"/>
      <c r="AA576" s="2"/>
      <c r="AB576" s="2"/>
      <c r="AC576" s="2"/>
    </row>
    <row r="577" ht="12.75" customHeight="1">
      <c r="Q577" s="2"/>
      <c r="R577" s="2"/>
      <c r="S577" s="2"/>
      <c r="T577" s="2"/>
      <c r="U577" s="2" t="s">
        <v>0</v>
      </c>
      <c r="V577" s="2"/>
      <c r="W577" s="2"/>
      <c r="X577" s="2"/>
      <c r="Y577" s="2"/>
      <c r="Z577" s="2"/>
      <c r="AA577" s="2"/>
      <c r="AB577" s="2"/>
      <c r="AC577" s="2"/>
    </row>
    <row r="578" ht="12.75" customHeight="1">
      <c r="Q578" s="2"/>
      <c r="R578" s="2"/>
      <c r="S578" s="2"/>
      <c r="T578" s="2"/>
      <c r="U578" s="2" t="s">
        <v>0</v>
      </c>
      <c r="V578" s="2"/>
      <c r="W578" s="2"/>
      <c r="X578" s="2"/>
      <c r="Y578" s="2"/>
      <c r="Z578" s="2"/>
      <c r="AA578" s="2"/>
      <c r="AB578" s="2"/>
      <c r="AC578" s="2"/>
    </row>
    <row r="579" ht="12.75" customHeight="1">
      <c r="Q579" s="2"/>
      <c r="R579" s="2"/>
      <c r="S579" s="2"/>
      <c r="T579" s="2"/>
      <c r="U579" s="2" t="s">
        <v>0</v>
      </c>
      <c r="V579" s="2"/>
      <c r="W579" s="2"/>
      <c r="X579" s="2"/>
      <c r="Y579" s="2"/>
      <c r="Z579" s="2"/>
      <c r="AA579" s="2"/>
      <c r="AB579" s="2"/>
      <c r="AC579" s="2"/>
    </row>
    <row r="580" ht="12.75" customHeight="1">
      <c r="Q580" s="2"/>
      <c r="R580" s="2"/>
      <c r="S580" s="2"/>
      <c r="T580" s="2"/>
      <c r="U580" s="2" t="s">
        <v>0</v>
      </c>
      <c r="V580" s="2"/>
      <c r="W580" s="2"/>
      <c r="X580" s="2"/>
      <c r="Y580" s="2"/>
      <c r="Z580" s="2"/>
      <c r="AA580" s="2"/>
      <c r="AB580" s="2"/>
      <c r="AC580" s="2"/>
    </row>
    <row r="581" ht="12.75" customHeight="1">
      <c r="Q581" s="2"/>
      <c r="R581" s="2"/>
      <c r="S581" s="2"/>
      <c r="T581" s="2"/>
      <c r="U581" s="2" t="s">
        <v>0</v>
      </c>
      <c r="V581" s="2"/>
      <c r="W581" s="2"/>
      <c r="X581" s="2"/>
      <c r="Y581" s="2"/>
      <c r="Z581" s="2"/>
      <c r="AA581" s="2"/>
      <c r="AB581" s="2"/>
      <c r="AC581" s="2"/>
    </row>
    <row r="582" ht="12.75" customHeight="1">
      <c r="Q582" s="2"/>
      <c r="R582" s="2"/>
      <c r="S582" s="2"/>
      <c r="T582" s="2"/>
      <c r="U582" s="2" t="s">
        <v>0</v>
      </c>
      <c r="V582" s="2"/>
      <c r="W582" s="2"/>
      <c r="X582" s="2"/>
      <c r="Y582" s="2"/>
      <c r="Z582" s="2"/>
      <c r="AA582" s="2"/>
      <c r="AB582" s="2"/>
      <c r="AC582" s="2"/>
    </row>
    <row r="583" ht="12.75" customHeight="1">
      <c r="Q583" s="2"/>
      <c r="R583" s="2"/>
      <c r="S583" s="2"/>
      <c r="T583" s="2"/>
      <c r="U583" s="2" t="s">
        <v>0</v>
      </c>
      <c r="V583" s="2"/>
      <c r="W583" s="2"/>
      <c r="X583" s="2"/>
      <c r="Y583" s="2"/>
      <c r="Z583" s="2"/>
      <c r="AA583" s="2"/>
      <c r="AB583" s="2"/>
      <c r="AC583" s="2"/>
    </row>
    <row r="584" ht="12.75" customHeight="1">
      <c r="Q584" s="2"/>
      <c r="R584" s="2"/>
      <c r="S584" s="2"/>
      <c r="T584" s="2"/>
      <c r="U584" s="2" t="s">
        <v>0</v>
      </c>
      <c r="V584" s="2"/>
      <c r="W584" s="2"/>
      <c r="X584" s="2"/>
      <c r="Y584" s="2"/>
      <c r="Z584" s="2"/>
      <c r="AA584" s="2"/>
      <c r="AB584" s="2"/>
      <c r="AC584" s="2"/>
    </row>
    <row r="585" ht="12.75" customHeight="1">
      <c r="Q585" s="2"/>
      <c r="R585" s="2"/>
      <c r="S585" s="2"/>
      <c r="T585" s="2"/>
      <c r="U585" s="2" t="s">
        <v>0</v>
      </c>
      <c r="V585" s="2"/>
      <c r="W585" s="2"/>
      <c r="X585" s="2"/>
      <c r="Y585" s="2"/>
      <c r="Z585" s="2"/>
      <c r="AA585" s="2"/>
      <c r="AB585" s="2"/>
      <c r="AC585" s="2"/>
    </row>
    <row r="586" ht="12.75" customHeight="1">
      <c r="Q586" s="2"/>
      <c r="R586" s="2"/>
      <c r="S586" s="2"/>
      <c r="T586" s="2"/>
      <c r="U586" s="2" t="s">
        <v>0</v>
      </c>
      <c r="V586" s="2"/>
      <c r="W586" s="2"/>
      <c r="X586" s="2"/>
      <c r="Y586" s="2"/>
      <c r="Z586" s="2"/>
      <c r="AA586" s="2"/>
      <c r="AB586" s="2"/>
      <c r="AC586" s="2"/>
    </row>
    <row r="587" ht="12.75" customHeight="1">
      <c r="Q587" s="2"/>
      <c r="R587" s="2"/>
      <c r="S587" s="2"/>
      <c r="T587" s="2"/>
      <c r="U587" s="2" t="s">
        <v>0</v>
      </c>
      <c r="V587" s="2"/>
      <c r="W587" s="2"/>
      <c r="X587" s="2"/>
      <c r="Y587" s="2"/>
      <c r="Z587" s="2"/>
      <c r="AA587" s="2"/>
      <c r="AB587" s="2"/>
      <c r="AC587" s="2"/>
    </row>
    <row r="588" ht="12.75" customHeight="1">
      <c r="Q588" s="2"/>
      <c r="R588" s="2"/>
      <c r="S588" s="2"/>
      <c r="T588" s="2"/>
      <c r="U588" s="2" t="s">
        <v>0</v>
      </c>
      <c r="V588" s="2"/>
      <c r="W588" s="2"/>
      <c r="X588" s="2"/>
      <c r="Y588" s="2"/>
      <c r="Z588" s="2"/>
      <c r="AA588" s="2"/>
      <c r="AB588" s="2"/>
      <c r="AC588" s="2"/>
    </row>
    <row r="589" ht="12.75" customHeight="1">
      <c r="Q589" s="2"/>
      <c r="R589" s="2"/>
      <c r="S589" s="2"/>
      <c r="T589" s="2"/>
      <c r="U589" s="2" t="s">
        <v>0</v>
      </c>
      <c r="V589" s="2"/>
      <c r="W589" s="2"/>
      <c r="X589" s="2"/>
      <c r="Y589" s="2"/>
      <c r="Z589" s="2"/>
      <c r="AA589" s="2"/>
      <c r="AB589" s="2"/>
      <c r="AC589" s="2"/>
    </row>
    <row r="590" ht="12.75" customHeight="1">
      <c r="Q590" s="2"/>
      <c r="R590" s="2"/>
      <c r="S590" s="2"/>
      <c r="T590" s="2"/>
      <c r="U590" s="2" t="s">
        <v>0</v>
      </c>
      <c r="V590" s="2"/>
      <c r="W590" s="2"/>
      <c r="X590" s="2"/>
      <c r="Y590" s="2"/>
      <c r="Z590" s="2"/>
      <c r="AA590" s="2"/>
      <c r="AB590" s="2"/>
      <c r="AC590" s="2"/>
    </row>
    <row r="591" ht="12.75" customHeight="1">
      <c r="Q591" s="2"/>
      <c r="R591" s="2"/>
      <c r="S591" s="2"/>
      <c r="T591" s="2"/>
      <c r="U591" s="2" t="s">
        <v>0</v>
      </c>
      <c r="V591" s="2"/>
      <c r="W591" s="2"/>
      <c r="X591" s="2"/>
      <c r="Y591" s="2"/>
      <c r="Z591" s="2"/>
      <c r="AA591" s="2"/>
      <c r="AB591" s="2"/>
      <c r="AC591" s="2"/>
    </row>
    <row r="592" ht="12.75" customHeight="1">
      <c r="Q592" s="2"/>
      <c r="R592" s="2"/>
      <c r="S592" s="2"/>
      <c r="T592" s="2"/>
      <c r="U592" s="2" t="s">
        <v>0</v>
      </c>
      <c r="V592" s="2"/>
      <c r="W592" s="2"/>
      <c r="X592" s="2"/>
      <c r="Y592" s="2"/>
      <c r="Z592" s="2"/>
      <c r="AA592" s="2"/>
      <c r="AB592" s="2"/>
      <c r="AC592" s="2"/>
    </row>
    <row r="593" ht="12.75" customHeight="1">
      <c r="Q593" s="2"/>
      <c r="R593" s="2"/>
      <c r="S593" s="2"/>
      <c r="T593" s="2"/>
      <c r="U593" s="2" t="s">
        <v>0</v>
      </c>
      <c r="V593" s="2"/>
      <c r="W593" s="2"/>
      <c r="X593" s="2"/>
      <c r="Y593" s="2"/>
      <c r="Z593" s="2"/>
      <c r="AA593" s="2"/>
      <c r="AB593" s="2"/>
      <c r="AC593" s="2"/>
    </row>
    <row r="594" ht="12.75" customHeight="1">
      <c r="Q594" s="2"/>
      <c r="R594" s="2"/>
      <c r="S594" s="2"/>
      <c r="T594" s="2"/>
      <c r="U594" s="2" t="s">
        <v>0</v>
      </c>
      <c r="V594" s="2"/>
      <c r="W594" s="2"/>
      <c r="X594" s="2"/>
      <c r="Y594" s="2"/>
      <c r="Z594" s="2"/>
      <c r="AA594" s="2"/>
      <c r="AB594" s="2"/>
      <c r="AC594" s="2"/>
    </row>
    <row r="595" ht="12.75" customHeight="1">
      <c r="Q595" s="2"/>
      <c r="R595" s="2"/>
      <c r="S595" s="2"/>
      <c r="T595" s="2"/>
      <c r="U595" s="2" t="s">
        <v>0</v>
      </c>
      <c r="V595" s="2"/>
      <c r="W595" s="2"/>
      <c r="X595" s="2"/>
      <c r="Y595" s="2"/>
      <c r="Z595" s="2"/>
      <c r="AA595" s="2"/>
      <c r="AB595" s="2"/>
      <c r="AC595" s="2"/>
    </row>
    <row r="596" ht="12.75" customHeight="1">
      <c r="Q596" s="2"/>
      <c r="R596" s="2"/>
      <c r="S596" s="2"/>
      <c r="T596" s="2"/>
      <c r="U596" s="2" t="s">
        <v>0</v>
      </c>
      <c r="V596" s="2"/>
      <c r="W596" s="2"/>
      <c r="X596" s="2"/>
      <c r="Y596" s="2"/>
      <c r="Z596" s="2"/>
      <c r="AA596" s="2"/>
      <c r="AB596" s="2"/>
      <c r="AC596" s="2"/>
    </row>
    <row r="597" ht="12.75" customHeight="1">
      <c r="Q597" s="2"/>
      <c r="R597" s="2"/>
      <c r="S597" s="2"/>
      <c r="T597" s="2"/>
      <c r="U597" s="2" t="s">
        <v>0</v>
      </c>
      <c r="V597" s="2"/>
      <c r="W597" s="2"/>
      <c r="X597" s="2"/>
      <c r="Y597" s="2"/>
      <c r="Z597" s="2"/>
      <c r="AA597" s="2"/>
      <c r="AB597" s="2"/>
      <c r="AC597" s="2"/>
    </row>
    <row r="598" ht="12.75" customHeight="1">
      <c r="Q598" s="2"/>
      <c r="R598" s="2"/>
      <c r="S598" s="2"/>
      <c r="T598" s="2"/>
      <c r="U598" s="2" t="s">
        <v>0</v>
      </c>
      <c r="V598" s="2"/>
      <c r="W598" s="2"/>
      <c r="X598" s="2"/>
      <c r="Y598" s="2"/>
      <c r="Z598" s="2"/>
      <c r="AA598" s="2"/>
      <c r="AB598" s="2"/>
      <c r="AC598" s="2"/>
    </row>
    <row r="599" ht="12.75" customHeight="1">
      <c r="Q599" s="2"/>
      <c r="R599" s="2"/>
      <c r="S599" s="2"/>
      <c r="T599" s="2"/>
      <c r="U599" s="2" t="s">
        <v>0</v>
      </c>
      <c r="V599" s="2"/>
      <c r="W599" s="2"/>
      <c r="X599" s="2"/>
      <c r="Y599" s="2"/>
      <c r="Z599" s="2"/>
      <c r="AA599" s="2"/>
      <c r="AB599" s="2"/>
      <c r="AC599" s="2"/>
    </row>
    <row r="600" ht="12.75" customHeight="1">
      <c r="Q600" s="2"/>
      <c r="R600" s="2"/>
      <c r="S600" s="2"/>
      <c r="T600" s="2"/>
      <c r="U600" s="2" t="s">
        <v>0</v>
      </c>
      <c r="V600" s="2"/>
      <c r="W600" s="2"/>
      <c r="X600" s="2"/>
      <c r="Y600" s="2"/>
      <c r="Z600" s="2"/>
      <c r="AA600" s="2"/>
      <c r="AB600" s="2"/>
      <c r="AC600" s="2"/>
    </row>
    <row r="601" ht="12.75" customHeight="1">
      <c r="Q601" s="2"/>
      <c r="R601" s="2"/>
      <c r="S601" s="2"/>
      <c r="T601" s="2"/>
      <c r="U601" s="2" t="s">
        <v>0</v>
      </c>
      <c r="V601" s="2"/>
      <c r="W601" s="2"/>
      <c r="X601" s="2"/>
      <c r="Y601" s="2"/>
      <c r="Z601" s="2"/>
      <c r="AA601" s="2"/>
      <c r="AB601" s="2"/>
      <c r="AC601" s="2"/>
    </row>
    <row r="602" ht="12.75" customHeight="1">
      <c r="Q602" s="2"/>
      <c r="R602" s="2"/>
      <c r="S602" s="2"/>
      <c r="T602" s="2"/>
      <c r="U602" s="2" t="s">
        <v>0</v>
      </c>
      <c r="V602" s="2"/>
      <c r="W602" s="2"/>
      <c r="X602" s="2"/>
      <c r="Y602" s="2"/>
      <c r="Z602" s="2"/>
      <c r="AA602" s="2"/>
      <c r="AB602" s="2"/>
      <c r="AC602" s="2"/>
    </row>
    <row r="603" ht="12.75" customHeight="1">
      <c r="Q603" s="2"/>
      <c r="R603" s="2"/>
      <c r="S603" s="2"/>
      <c r="T603" s="2"/>
      <c r="U603" s="2" t="s">
        <v>0</v>
      </c>
      <c r="V603" s="2"/>
      <c r="W603" s="2"/>
      <c r="X603" s="2"/>
      <c r="Y603" s="2"/>
      <c r="Z603" s="2"/>
      <c r="AA603" s="2"/>
      <c r="AB603" s="2"/>
      <c r="AC603" s="2"/>
    </row>
    <row r="604" ht="12.75" customHeight="1">
      <c r="Q604" s="2"/>
      <c r="R604" s="2"/>
      <c r="S604" s="2"/>
      <c r="T604" s="2"/>
      <c r="U604" s="2" t="s">
        <v>0</v>
      </c>
      <c r="V604" s="2"/>
      <c r="W604" s="2"/>
      <c r="X604" s="2"/>
      <c r="Y604" s="2"/>
      <c r="Z604" s="2"/>
      <c r="AA604" s="2"/>
      <c r="AB604" s="2"/>
      <c r="AC604" s="2"/>
    </row>
    <row r="605" ht="12.75" customHeight="1">
      <c r="Q605" s="2"/>
      <c r="R605" s="2"/>
      <c r="S605" s="2"/>
      <c r="T605" s="2"/>
      <c r="U605" s="2" t="s">
        <v>0</v>
      </c>
      <c r="V605" s="2"/>
      <c r="W605" s="2"/>
      <c r="X605" s="2"/>
      <c r="Y605" s="2"/>
      <c r="Z605" s="2"/>
      <c r="AA605" s="2"/>
      <c r="AB605" s="2"/>
      <c r="AC605" s="2"/>
    </row>
    <row r="606" ht="12.75" customHeight="1">
      <c r="Q606" s="2"/>
      <c r="R606" s="2"/>
      <c r="S606" s="2"/>
      <c r="T606" s="2"/>
      <c r="U606" s="2" t="s">
        <v>0</v>
      </c>
      <c r="V606" s="2"/>
      <c r="W606" s="2"/>
      <c r="X606" s="2"/>
      <c r="Y606" s="2"/>
      <c r="Z606" s="2"/>
      <c r="AA606" s="2"/>
      <c r="AB606" s="2"/>
      <c r="AC606" s="2"/>
    </row>
    <row r="607" ht="12.75" customHeight="1">
      <c r="Q607" s="2"/>
      <c r="R607" s="2"/>
      <c r="S607" s="2"/>
      <c r="T607" s="2"/>
      <c r="U607" s="2" t="s">
        <v>0</v>
      </c>
      <c r="V607" s="2"/>
      <c r="W607" s="2"/>
      <c r="X607" s="2"/>
      <c r="Y607" s="2"/>
      <c r="Z607" s="2"/>
      <c r="AA607" s="2"/>
      <c r="AB607" s="2"/>
      <c r="AC607" s="2"/>
    </row>
    <row r="608" ht="12.75" customHeight="1">
      <c r="Q608" s="2"/>
      <c r="R608" s="2"/>
      <c r="S608" s="2"/>
      <c r="T608" s="2"/>
      <c r="U608" s="2" t="s">
        <v>0</v>
      </c>
      <c r="V608" s="2"/>
      <c r="W608" s="2"/>
      <c r="X608" s="2"/>
      <c r="Y608" s="2"/>
      <c r="Z608" s="2"/>
      <c r="AA608" s="2"/>
      <c r="AB608" s="2"/>
      <c r="AC608" s="2"/>
    </row>
    <row r="609" ht="12.75" customHeight="1">
      <c r="Q609" s="2"/>
      <c r="R609" s="2"/>
      <c r="S609" s="2"/>
      <c r="T609" s="2"/>
      <c r="U609" s="2" t="s">
        <v>0</v>
      </c>
      <c r="V609" s="2"/>
      <c r="W609" s="2"/>
      <c r="X609" s="2"/>
      <c r="Y609" s="2"/>
      <c r="Z609" s="2"/>
      <c r="AA609" s="2"/>
      <c r="AB609" s="2"/>
      <c r="AC609" s="2"/>
    </row>
    <row r="610" ht="12.75" customHeight="1">
      <c r="Q610" s="2"/>
      <c r="R610" s="2"/>
      <c r="S610" s="2"/>
      <c r="T610" s="2"/>
      <c r="U610" s="2" t="s">
        <v>0</v>
      </c>
      <c r="V610" s="2"/>
      <c r="W610" s="2"/>
      <c r="X610" s="2"/>
      <c r="Y610" s="2"/>
      <c r="Z610" s="2"/>
      <c r="AA610" s="2"/>
      <c r="AB610" s="2"/>
      <c r="AC610" s="2"/>
    </row>
    <row r="611" ht="12.75" customHeight="1">
      <c r="Q611" s="2"/>
      <c r="R611" s="2"/>
      <c r="S611" s="2"/>
      <c r="T611" s="2"/>
      <c r="U611" s="2" t="s">
        <v>0</v>
      </c>
      <c r="V611" s="2"/>
      <c r="W611" s="2"/>
      <c r="X611" s="2"/>
      <c r="Y611" s="2"/>
      <c r="Z611" s="2"/>
      <c r="AA611" s="2"/>
      <c r="AB611" s="2"/>
      <c r="AC611" s="2"/>
    </row>
    <row r="612" ht="12.75" customHeight="1">
      <c r="Q612" s="2"/>
      <c r="R612" s="2"/>
      <c r="S612" s="2"/>
      <c r="T612" s="2"/>
      <c r="U612" s="2" t="s">
        <v>0</v>
      </c>
      <c r="V612" s="2"/>
      <c r="W612" s="2"/>
      <c r="X612" s="2"/>
      <c r="Y612" s="2"/>
      <c r="Z612" s="2"/>
      <c r="AA612" s="2"/>
      <c r="AB612" s="2"/>
      <c r="AC612" s="2"/>
    </row>
    <row r="613" ht="12.75" customHeight="1">
      <c r="Q613" s="2"/>
      <c r="R613" s="2"/>
      <c r="S613" s="2"/>
      <c r="T613" s="2"/>
      <c r="U613" s="2" t="s">
        <v>0</v>
      </c>
      <c r="V613" s="2"/>
      <c r="W613" s="2"/>
      <c r="X613" s="2"/>
      <c r="Y613" s="2"/>
      <c r="Z613" s="2"/>
      <c r="AA613" s="2"/>
      <c r="AB613" s="2"/>
      <c r="AC613" s="2"/>
    </row>
    <row r="614" ht="12.75" customHeight="1">
      <c r="Q614" s="2"/>
      <c r="R614" s="2"/>
      <c r="S614" s="2"/>
      <c r="T614" s="2"/>
      <c r="U614" s="2" t="s">
        <v>0</v>
      </c>
      <c r="V614" s="2"/>
      <c r="W614" s="2"/>
      <c r="X614" s="2"/>
      <c r="Y614" s="2"/>
      <c r="Z614" s="2"/>
      <c r="AA614" s="2"/>
      <c r="AB614" s="2"/>
      <c r="AC614" s="2"/>
    </row>
    <row r="615" ht="12.75" customHeight="1">
      <c r="Q615" s="2"/>
      <c r="R615" s="2"/>
      <c r="S615" s="2"/>
      <c r="T615" s="2"/>
      <c r="U615" s="2" t="s">
        <v>0</v>
      </c>
      <c r="V615" s="2"/>
      <c r="W615" s="2"/>
      <c r="X615" s="2"/>
      <c r="Y615" s="2"/>
      <c r="Z615" s="2"/>
      <c r="AA615" s="2"/>
      <c r="AB615" s="2"/>
      <c r="AC615" s="2"/>
    </row>
    <row r="616" ht="12.75" customHeight="1">
      <c r="Q616" s="2"/>
      <c r="R616" s="2"/>
      <c r="S616" s="2"/>
      <c r="T616" s="2"/>
      <c r="U616" s="2" t="s">
        <v>0</v>
      </c>
      <c r="V616" s="2"/>
      <c r="W616" s="2"/>
      <c r="X616" s="2"/>
      <c r="Y616" s="2"/>
      <c r="Z616" s="2"/>
      <c r="AA616" s="2"/>
      <c r="AB616" s="2"/>
      <c r="AC616" s="2"/>
    </row>
    <row r="617" ht="12.75" customHeight="1">
      <c r="Q617" s="2"/>
      <c r="R617" s="2"/>
      <c r="S617" s="2"/>
      <c r="T617" s="2"/>
      <c r="U617" s="2" t="s">
        <v>0</v>
      </c>
      <c r="V617" s="2"/>
      <c r="W617" s="2"/>
      <c r="X617" s="2"/>
      <c r="Y617" s="2"/>
      <c r="Z617" s="2"/>
      <c r="AA617" s="2"/>
      <c r="AB617" s="2"/>
      <c r="AC617" s="2"/>
    </row>
    <row r="618" ht="12.75" customHeight="1">
      <c r="Q618" s="2"/>
      <c r="R618" s="2"/>
      <c r="S618" s="2"/>
      <c r="T618" s="2"/>
      <c r="U618" s="2" t="s">
        <v>0</v>
      </c>
      <c r="V618" s="2"/>
      <c r="W618" s="2"/>
      <c r="X618" s="2"/>
      <c r="Y618" s="2"/>
      <c r="Z618" s="2"/>
      <c r="AA618" s="2"/>
      <c r="AB618" s="2"/>
      <c r="AC618" s="2"/>
    </row>
    <row r="619" ht="12.75" customHeight="1">
      <c r="Q619" s="2"/>
      <c r="R619" s="2"/>
      <c r="S619" s="2"/>
      <c r="T619" s="2"/>
      <c r="U619" s="2" t="s">
        <v>0</v>
      </c>
      <c r="V619" s="2"/>
      <c r="W619" s="2"/>
      <c r="X619" s="2"/>
      <c r="Y619" s="2"/>
      <c r="Z619" s="2"/>
      <c r="AA619" s="2"/>
      <c r="AB619" s="2"/>
      <c r="AC619" s="2"/>
    </row>
    <row r="620" ht="12.75" customHeight="1">
      <c r="Q620" s="2"/>
      <c r="R620" s="2"/>
      <c r="S620" s="2"/>
      <c r="T620" s="2"/>
      <c r="U620" s="2" t="s">
        <v>0</v>
      </c>
      <c r="V620" s="2"/>
      <c r="W620" s="2"/>
      <c r="X620" s="2"/>
      <c r="Y620" s="2"/>
      <c r="Z620" s="2"/>
      <c r="AA620" s="2"/>
      <c r="AB620" s="2"/>
      <c r="AC620" s="2"/>
    </row>
    <row r="621" ht="12.75" customHeight="1">
      <c r="Q621" s="2"/>
      <c r="R621" s="2"/>
      <c r="S621" s="2"/>
      <c r="T621" s="2"/>
      <c r="U621" s="2" t="s">
        <v>0</v>
      </c>
      <c r="V621" s="2"/>
      <c r="W621" s="2"/>
      <c r="X621" s="2"/>
      <c r="Y621" s="2"/>
      <c r="Z621" s="2"/>
      <c r="AA621" s="2"/>
      <c r="AB621" s="2"/>
      <c r="AC621" s="2"/>
    </row>
    <row r="622" ht="12.75" customHeight="1">
      <c r="Q622" s="2"/>
      <c r="R622" s="2"/>
      <c r="S622" s="2"/>
      <c r="T622" s="2"/>
      <c r="U622" s="2" t="s">
        <v>0</v>
      </c>
      <c r="V622" s="2"/>
      <c r="W622" s="2"/>
      <c r="X622" s="2"/>
      <c r="Y622" s="2"/>
      <c r="Z622" s="2"/>
      <c r="AA622" s="2"/>
      <c r="AB622" s="2"/>
      <c r="AC622" s="2"/>
    </row>
    <row r="623" ht="12.75" customHeight="1">
      <c r="Q623" s="2"/>
      <c r="R623" s="2"/>
      <c r="S623" s="2"/>
      <c r="T623" s="2"/>
      <c r="U623" s="2" t="s">
        <v>0</v>
      </c>
      <c r="V623" s="2"/>
      <c r="W623" s="2"/>
      <c r="X623" s="2"/>
      <c r="Y623" s="2"/>
      <c r="Z623" s="2"/>
      <c r="AA623" s="2"/>
      <c r="AB623" s="2"/>
      <c r="AC623" s="2"/>
    </row>
    <row r="624" ht="12.75" customHeight="1">
      <c r="Q624" s="2"/>
      <c r="R624" s="2"/>
      <c r="S624" s="2"/>
      <c r="T624" s="2"/>
      <c r="U624" s="2" t="s">
        <v>0</v>
      </c>
      <c r="V624" s="2"/>
      <c r="W624" s="2"/>
      <c r="X624" s="2"/>
      <c r="Y624" s="2"/>
      <c r="Z624" s="2"/>
      <c r="AA624" s="2"/>
      <c r="AB624" s="2"/>
      <c r="AC624" s="2"/>
    </row>
    <row r="625" ht="12.75" customHeight="1">
      <c r="Q625" s="2"/>
      <c r="R625" s="2"/>
      <c r="S625" s="2"/>
      <c r="T625" s="2"/>
      <c r="U625" s="2" t="s">
        <v>0</v>
      </c>
      <c r="V625" s="2"/>
      <c r="W625" s="2"/>
      <c r="X625" s="2"/>
      <c r="Y625" s="2"/>
      <c r="Z625" s="2"/>
      <c r="AA625" s="2"/>
      <c r="AB625" s="2"/>
      <c r="AC625" s="2"/>
    </row>
    <row r="626" ht="12.75" customHeight="1">
      <c r="Q626" s="2"/>
      <c r="R626" s="2"/>
      <c r="S626" s="2"/>
      <c r="T626" s="2"/>
      <c r="U626" s="2" t="s">
        <v>0</v>
      </c>
      <c r="V626" s="2"/>
      <c r="W626" s="2"/>
      <c r="X626" s="2"/>
      <c r="Y626" s="2"/>
      <c r="Z626" s="2"/>
      <c r="AA626" s="2"/>
      <c r="AB626" s="2"/>
      <c r="AC626" s="2"/>
    </row>
    <row r="627" ht="12.75" customHeight="1">
      <c r="Q627" s="2"/>
      <c r="R627" s="2"/>
      <c r="S627" s="2"/>
      <c r="T627" s="2"/>
      <c r="U627" s="2" t="s">
        <v>0</v>
      </c>
      <c r="V627" s="2"/>
      <c r="W627" s="2"/>
      <c r="X627" s="2"/>
      <c r="Y627" s="2"/>
      <c r="Z627" s="2"/>
      <c r="AA627" s="2"/>
      <c r="AB627" s="2"/>
      <c r="AC627" s="2"/>
    </row>
    <row r="628" ht="12.75" customHeight="1">
      <c r="Q628" s="2"/>
      <c r="R628" s="2"/>
      <c r="S628" s="2"/>
      <c r="T628" s="2"/>
      <c r="U628" s="2" t="s">
        <v>0</v>
      </c>
      <c r="V628" s="2"/>
      <c r="W628" s="2"/>
      <c r="X628" s="2"/>
      <c r="Y628" s="2"/>
      <c r="Z628" s="2"/>
      <c r="AA628" s="2"/>
      <c r="AB628" s="2"/>
      <c r="AC628" s="2"/>
    </row>
    <row r="629" ht="12.75" customHeight="1">
      <c r="Q629" s="2"/>
      <c r="R629" s="2"/>
      <c r="S629" s="2"/>
      <c r="T629" s="2"/>
      <c r="U629" s="2" t="s">
        <v>0</v>
      </c>
      <c r="V629" s="2"/>
      <c r="W629" s="2"/>
      <c r="X629" s="2"/>
      <c r="Y629" s="2"/>
      <c r="Z629" s="2"/>
      <c r="AA629" s="2"/>
      <c r="AB629" s="2"/>
      <c r="AC629" s="2"/>
    </row>
    <row r="630" ht="12.75" customHeight="1">
      <c r="Q630" s="2"/>
      <c r="R630" s="2"/>
      <c r="S630" s="2"/>
      <c r="T630" s="2"/>
      <c r="U630" s="2" t="s">
        <v>0</v>
      </c>
      <c r="V630" s="2"/>
      <c r="W630" s="2"/>
      <c r="X630" s="2"/>
      <c r="Y630" s="2"/>
      <c r="Z630" s="2"/>
      <c r="AA630" s="2"/>
      <c r="AB630" s="2"/>
      <c r="AC630" s="2"/>
    </row>
    <row r="631" ht="12.75" customHeight="1">
      <c r="Q631" s="2"/>
      <c r="R631" s="2"/>
      <c r="S631" s="2"/>
      <c r="T631" s="2"/>
      <c r="U631" s="2" t="s">
        <v>0</v>
      </c>
      <c r="V631" s="2"/>
      <c r="W631" s="2"/>
      <c r="X631" s="2"/>
      <c r="Y631" s="2"/>
      <c r="Z631" s="2"/>
      <c r="AA631" s="2"/>
      <c r="AB631" s="2"/>
      <c r="AC631" s="2"/>
    </row>
    <row r="632" ht="12.75" customHeight="1">
      <c r="Q632" s="2"/>
      <c r="R632" s="2"/>
      <c r="S632" s="2"/>
      <c r="T632" s="2"/>
      <c r="U632" s="2" t="s">
        <v>0</v>
      </c>
      <c r="V632" s="2"/>
      <c r="W632" s="2"/>
      <c r="X632" s="2"/>
      <c r="Y632" s="2"/>
      <c r="Z632" s="2"/>
      <c r="AA632" s="2"/>
      <c r="AB632" s="2"/>
      <c r="AC632" s="2"/>
    </row>
    <row r="633" ht="12.75" customHeight="1">
      <c r="Q633" s="2"/>
      <c r="R633" s="2"/>
      <c r="S633" s="2"/>
      <c r="T633" s="2"/>
      <c r="U633" s="2" t="s">
        <v>0</v>
      </c>
      <c r="V633" s="2"/>
      <c r="W633" s="2"/>
      <c r="X633" s="2"/>
      <c r="Y633" s="2"/>
      <c r="Z633" s="2"/>
      <c r="AA633" s="2"/>
      <c r="AB633" s="2"/>
      <c r="AC633" s="2"/>
    </row>
    <row r="634" ht="12.75" customHeight="1">
      <c r="Q634" s="2"/>
      <c r="R634" s="2"/>
      <c r="S634" s="2"/>
      <c r="T634" s="2"/>
      <c r="U634" s="2" t="s">
        <v>0</v>
      </c>
      <c r="V634" s="2"/>
      <c r="W634" s="2"/>
      <c r="X634" s="2"/>
      <c r="Y634" s="2"/>
      <c r="Z634" s="2"/>
      <c r="AA634" s="2"/>
      <c r="AB634" s="2"/>
      <c r="AC634" s="2"/>
    </row>
    <row r="635" ht="12.75" customHeight="1">
      <c r="Q635" s="2"/>
      <c r="R635" s="2"/>
      <c r="S635" s="2"/>
      <c r="T635" s="2"/>
      <c r="U635" s="2" t="s">
        <v>0</v>
      </c>
      <c r="V635" s="2"/>
      <c r="W635" s="2"/>
      <c r="X635" s="2"/>
      <c r="Y635" s="2"/>
      <c r="Z635" s="2"/>
      <c r="AA635" s="2"/>
      <c r="AB635" s="2"/>
      <c r="AC635" s="2"/>
    </row>
    <row r="636" ht="12.75" customHeight="1">
      <c r="Q636" s="2"/>
      <c r="R636" s="2"/>
      <c r="S636" s="2"/>
      <c r="T636" s="2"/>
      <c r="U636" s="2" t="s">
        <v>0</v>
      </c>
      <c r="V636" s="2"/>
      <c r="W636" s="2"/>
      <c r="X636" s="2"/>
      <c r="Y636" s="2"/>
      <c r="Z636" s="2"/>
      <c r="AA636" s="2"/>
      <c r="AB636" s="2"/>
      <c r="AC636" s="2"/>
    </row>
    <row r="637" ht="12.75" customHeight="1">
      <c r="Q637" s="2"/>
      <c r="R637" s="2"/>
      <c r="S637" s="2"/>
      <c r="T637" s="2"/>
      <c r="U637" s="2" t="s">
        <v>0</v>
      </c>
      <c r="V637" s="2"/>
      <c r="W637" s="2"/>
      <c r="X637" s="2"/>
      <c r="Y637" s="2"/>
      <c r="Z637" s="2"/>
      <c r="AA637" s="2"/>
      <c r="AB637" s="2"/>
      <c r="AC637" s="2"/>
    </row>
    <row r="638" ht="12.75" customHeight="1">
      <c r="Q638" s="2"/>
      <c r="R638" s="2"/>
      <c r="S638" s="2"/>
      <c r="T638" s="2"/>
      <c r="U638" s="2" t="s">
        <v>0</v>
      </c>
      <c r="V638" s="2"/>
      <c r="W638" s="2"/>
      <c r="X638" s="2"/>
      <c r="Y638" s="2"/>
      <c r="Z638" s="2"/>
      <c r="AA638" s="2"/>
      <c r="AB638" s="2"/>
      <c r="AC638" s="2"/>
    </row>
    <row r="639" ht="12.75" customHeight="1">
      <c r="Q639" s="2"/>
      <c r="R639" s="2"/>
      <c r="S639" s="2"/>
      <c r="T639" s="2"/>
      <c r="U639" s="2" t="s">
        <v>0</v>
      </c>
      <c r="V639" s="2"/>
      <c r="W639" s="2"/>
      <c r="X639" s="2"/>
      <c r="Y639" s="2"/>
      <c r="Z639" s="2"/>
      <c r="AA639" s="2"/>
      <c r="AB639" s="2"/>
      <c r="AC639" s="2"/>
    </row>
    <row r="640" ht="12.75" customHeight="1">
      <c r="Q640" s="2"/>
      <c r="R640" s="2"/>
      <c r="S640" s="2"/>
      <c r="T640" s="2"/>
      <c r="U640" s="2" t="s">
        <v>0</v>
      </c>
      <c r="V640" s="2"/>
      <c r="W640" s="2"/>
      <c r="X640" s="2"/>
      <c r="Y640" s="2"/>
      <c r="Z640" s="2"/>
      <c r="AA640" s="2"/>
      <c r="AB640" s="2"/>
      <c r="AC640" s="2"/>
    </row>
    <row r="641" ht="12.75" customHeight="1">
      <c r="Q641" s="2"/>
      <c r="R641" s="2"/>
      <c r="S641" s="2"/>
      <c r="T641" s="2"/>
      <c r="U641" s="2" t="s">
        <v>0</v>
      </c>
      <c r="V641" s="2"/>
      <c r="W641" s="2"/>
      <c r="X641" s="2"/>
      <c r="Y641" s="2"/>
      <c r="Z641" s="2"/>
      <c r="AA641" s="2"/>
      <c r="AB641" s="2"/>
      <c r="AC641" s="2"/>
    </row>
    <row r="642" ht="12.75" customHeight="1">
      <c r="Q642" s="2"/>
      <c r="R642" s="2"/>
      <c r="S642" s="2"/>
      <c r="T642" s="2"/>
      <c r="U642" s="2" t="s">
        <v>0</v>
      </c>
      <c r="V642" s="2"/>
      <c r="W642" s="2"/>
      <c r="X642" s="2"/>
      <c r="Y642" s="2"/>
      <c r="Z642" s="2"/>
      <c r="AA642" s="2"/>
      <c r="AB642" s="2"/>
      <c r="AC642" s="2"/>
    </row>
    <row r="643" ht="12.75" customHeight="1">
      <c r="Q643" s="2"/>
      <c r="R643" s="2"/>
      <c r="S643" s="2"/>
      <c r="T643" s="2"/>
      <c r="U643" s="2" t="s">
        <v>0</v>
      </c>
      <c r="V643" s="2"/>
      <c r="W643" s="2"/>
      <c r="X643" s="2"/>
      <c r="Y643" s="2"/>
      <c r="Z643" s="2"/>
      <c r="AA643" s="2"/>
      <c r="AB643" s="2"/>
      <c r="AC643" s="2"/>
    </row>
    <row r="644" ht="12.75" customHeight="1">
      <c r="Q644" s="2"/>
      <c r="R644" s="2"/>
      <c r="S644" s="2"/>
      <c r="T644" s="2"/>
      <c r="U644" s="2" t="s">
        <v>0</v>
      </c>
      <c r="V644" s="2"/>
      <c r="W644" s="2"/>
      <c r="X644" s="2"/>
      <c r="Y644" s="2"/>
      <c r="Z644" s="2"/>
      <c r="AA644" s="2"/>
      <c r="AB644" s="2"/>
      <c r="AC644" s="2"/>
    </row>
    <row r="645" ht="12.75" customHeight="1">
      <c r="Q645" s="2"/>
      <c r="R645" s="2"/>
      <c r="S645" s="2"/>
      <c r="T645" s="2"/>
      <c r="U645" s="2" t="s">
        <v>0</v>
      </c>
      <c r="V645" s="2"/>
      <c r="W645" s="2"/>
      <c r="X645" s="2"/>
      <c r="Y645" s="2"/>
      <c r="Z645" s="2"/>
      <c r="AA645" s="2"/>
      <c r="AB645" s="2"/>
      <c r="AC645" s="2"/>
    </row>
    <row r="646" ht="12.75" customHeight="1">
      <c r="Q646" s="2"/>
      <c r="R646" s="2"/>
      <c r="S646" s="2"/>
      <c r="T646" s="2"/>
      <c r="U646" s="2" t="s">
        <v>0</v>
      </c>
      <c r="V646" s="2"/>
      <c r="W646" s="2"/>
      <c r="X646" s="2"/>
      <c r="Y646" s="2"/>
      <c r="Z646" s="2"/>
      <c r="AA646" s="2"/>
      <c r="AB646" s="2"/>
      <c r="AC646" s="2"/>
    </row>
    <row r="647" ht="12.75" customHeight="1">
      <c r="Q647" s="2"/>
      <c r="R647" s="2"/>
      <c r="S647" s="2"/>
      <c r="T647" s="2"/>
      <c r="U647" s="2" t="s">
        <v>0</v>
      </c>
      <c r="V647" s="2"/>
      <c r="W647" s="2"/>
      <c r="X647" s="2"/>
      <c r="Y647" s="2"/>
      <c r="Z647" s="2"/>
      <c r="AA647" s="2"/>
      <c r="AB647" s="2"/>
      <c r="AC647" s="2"/>
    </row>
    <row r="648" ht="12.75" customHeight="1">
      <c r="Q648" s="2"/>
      <c r="R648" s="2"/>
      <c r="S648" s="2"/>
      <c r="T648" s="2"/>
      <c r="U648" s="2" t="s">
        <v>0</v>
      </c>
      <c r="V648" s="2"/>
      <c r="W648" s="2"/>
      <c r="X648" s="2"/>
      <c r="Y648" s="2"/>
      <c r="Z648" s="2"/>
      <c r="AA648" s="2"/>
      <c r="AB648" s="2"/>
      <c r="AC648" s="2"/>
    </row>
    <row r="649" ht="12.75" customHeight="1">
      <c r="Q649" s="2"/>
      <c r="R649" s="2"/>
      <c r="S649" s="2"/>
      <c r="T649" s="2"/>
      <c r="U649" s="2" t="s">
        <v>0</v>
      </c>
      <c r="V649" s="2"/>
      <c r="W649" s="2"/>
      <c r="X649" s="2"/>
      <c r="Y649" s="2"/>
      <c r="Z649" s="2"/>
      <c r="AA649" s="2"/>
      <c r="AB649" s="2"/>
      <c r="AC649" s="2"/>
    </row>
    <row r="650" ht="12.75" customHeight="1">
      <c r="Q650" s="2"/>
      <c r="R650" s="2"/>
      <c r="S650" s="2"/>
      <c r="T650" s="2"/>
      <c r="U650" s="2" t="s">
        <v>0</v>
      </c>
      <c r="V650" s="2"/>
      <c r="W650" s="2"/>
      <c r="X650" s="2"/>
      <c r="Y650" s="2"/>
      <c r="Z650" s="2"/>
      <c r="AA650" s="2"/>
      <c r="AB650" s="2"/>
      <c r="AC650" s="2"/>
    </row>
    <row r="651" ht="12.75" customHeight="1">
      <c r="Q651" s="2"/>
      <c r="R651" s="2"/>
      <c r="S651" s="2"/>
      <c r="T651" s="2"/>
      <c r="U651" s="2" t="s">
        <v>0</v>
      </c>
      <c r="V651" s="2"/>
      <c r="W651" s="2"/>
      <c r="X651" s="2"/>
      <c r="Y651" s="2"/>
      <c r="Z651" s="2"/>
      <c r="AA651" s="2"/>
      <c r="AB651" s="2"/>
      <c r="AC651" s="2"/>
    </row>
    <row r="652" ht="12.75" customHeight="1">
      <c r="Q652" s="2"/>
      <c r="R652" s="2"/>
      <c r="S652" s="2"/>
      <c r="T652" s="2"/>
      <c r="U652" s="2" t="s">
        <v>0</v>
      </c>
      <c r="V652" s="2"/>
      <c r="W652" s="2"/>
      <c r="X652" s="2"/>
      <c r="Y652" s="2"/>
      <c r="Z652" s="2"/>
      <c r="AA652" s="2"/>
      <c r="AB652" s="2"/>
      <c r="AC652" s="2"/>
    </row>
    <row r="653" ht="12.75" customHeight="1">
      <c r="Q653" s="2"/>
      <c r="R653" s="2"/>
      <c r="S653" s="2"/>
      <c r="T653" s="2"/>
      <c r="U653" s="2" t="s">
        <v>0</v>
      </c>
      <c r="V653" s="2"/>
      <c r="W653" s="2"/>
      <c r="X653" s="2"/>
      <c r="Y653" s="2"/>
      <c r="Z653" s="2"/>
      <c r="AA653" s="2"/>
      <c r="AB653" s="2"/>
      <c r="AC653" s="2"/>
    </row>
    <row r="654" ht="12.75" customHeight="1">
      <c r="Q654" s="2"/>
      <c r="R654" s="2"/>
      <c r="S654" s="2"/>
      <c r="T654" s="2"/>
      <c r="U654" s="2" t="s">
        <v>0</v>
      </c>
      <c r="V654" s="2"/>
      <c r="W654" s="2"/>
      <c r="X654" s="2"/>
      <c r="Y654" s="2"/>
      <c r="Z654" s="2"/>
      <c r="AA654" s="2"/>
      <c r="AB654" s="2"/>
      <c r="AC654" s="2"/>
    </row>
    <row r="655" ht="12.75" customHeight="1">
      <c r="Q655" s="2"/>
      <c r="R655" s="2"/>
      <c r="S655" s="2"/>
      <c r="T655" s="2"/>
      <c r="U655" s="2" t="s">
        <v>0</v>
      </c>
      <c r="V655" s="2"/>
      <c r="W655" s="2"/>
      <c r="X655" s="2"/>
      <c r="Y655" s="2"/>
      <c r="Z655" s="2"/>
      <c r="AA655" s="2"/>
      <c r="AB655" s="2"/>
      <c r="AC655" s="2"/>
    </row>
    <row r="656" ht="12.75" customHeight="1">
      <c r="Q656" s="2"/>
      <c r="R656" s="2"/>
      <c r="S656" s="2"/>
      <c r="T656" s="2"/>
      <c r="U656" s="2" t="s">
        <v>0</v>
      </c>
      <c r="V656" s="2"/>
      <c r="W656" s="2"/>
      <c r="X656" s="2"/>
      <c r="Y656" s="2"/>
      <c r="Z656" s="2"/>
      <c r="AA656" s="2"/>
      <c r="AB656" s="2"/>
      <c r="AC656" s="2"/>
    </row>
    <row r="657" ht="12.75" customHeight="1">
      <c r="Q657" s="2"/>
      <c r="R657" s="2"/>
      <c r="S657" s="2"/>
      <c r="T657" s="2"/>
      <c r="U657" s="2" t="s">
        <v>0</v>
      </c>
      <c r="V657" s="2"/>
      <c r="W657" s="2"/>
      <c r="X657" s="2"/>
      <c r="Y657" s="2"/>
      <c r="Z657" s="2"/>
      <c r="AA657" s="2"/>
      <c r="AB657" s="2"/>
      <c r="AC657" s="2"/>
    </row>
    <row r="658" ht="12.75" customHeight="1">
      <c r="Q658" s="2"/>
      <c r="R658" s="2"/>
      <c r="S658" s="2"/>
      <c r="T658" s="2"/>
      <c r="U658" s="2" t="s">
        <v>0</v>
      </c>
      <c r="V658" s="2"/>
      <c r="W658" s="2"/>
      <c r="X658" s="2"/>
      <c r="Y658" s="2"/>
      <c r="Z658" s="2"/>
      <c r="AA658" s="2"/>
      <c r="AB658" s="2"/>
      <c r="AC658" s="2"/>
    </row>
    <row r="659" ht="12.75" customHeight="1">
      <c r="Q659" s="2"/>
      <c r="R659" s="2"/>
      <c r="S659" s="2"/>
      <c r="T659" s="2"/>
      <c r="U659" s="2" t="s">
        <v>0</v>
      </c>
      <c r="V659" s="2"/>
      <c r="W659" s="2"/>
      <c r="X659" s="2"/>
      <c r="Y659" s="2"/>
      <c r="Z659" s="2"/>
      <c r="AA659" s="2"/>
      <c r="AB659" s="2"/>
      <c r="AC659" s="2"/>
    </row>
    <row r="660" ht="12.75" customHeight="1">
      <c r="Q660" s="2"/>
      <c r="R660" s="2"/>
      <c r="S660" s="2"/>
      <c r="T660" s="2"/>
      <c r="U660" s="2" t="s">
        <v>0</v>
      </c>
      <c r="V660" s="2"/>
      <c r="W660" s="2"/>
      <c r="X660" s="2"/>
      <c r="Y660" s="2"/>
      <c r="Z660" s="2"/>
      <c r="AA660" s="2"/>
      <c r="AB660" s="2"/>
      <c r="AC660" s="2"/>
    </row>
    <row r="661" ht="12.75" customHeight="1">
      <c r="Q661" s="2"/>
      <c r="R661" s="2"/>
      <c r="S661" s="2"/>
      <c r="T661" s="2"/>
      <c r="U661" s="2" t="s">
        <v>0</v>
      </c>
      <c r="V661" s="2"/>
      <c r="W661" s="2"/>
      <c r="X661" s="2"/>
      <c r="Y661" s="2"/>
      <c r="Z661" s="2"/>
      <c r="AA661" s="2"/>
      <c r="AB661" s="2"/>
      <c r="AC661" s="2"/>
    </row>
    <row r="662" ht="12.75" customHeight="1">
      <c r="Q662" s="2"/>
      <c r="R662" s="2"/>
      <c r="S662" s="2"/>
      <c r="T662" s="2"/>
      <c r="U662" s="2" t="s">
        <v>0</v>
      </c>
      <c r="V662" s="2"/>
      <c r="W662" s="2"/>
      <c r="X662" s="2"/>
      <c r="Y662" s="2"/>
      <c r="Z662" s="2"/>
      <c r="AA662" s="2"/>
      <c r="AB662" s="2"/>
      <c r="AC662" s="2"/>
    </row>
    <row r="663" ht="12.75" customHeight="1">
      <c r="Q663" s="2"/>
      <c r="R663" s="2"/>
      <c r="S663" s="2"/>
      <c r="T663" s="2"/>
      <c r="U663" s="2" t="s">
        <v>0</v>
      </c>
      <c r="V663" s="2"/>
      <c r="W663" s="2"/>
      <c r="X663" s="2"/>
      <c r="Y663" s="2"/>
      <c r="Z663" s="2"/>
      <c r="AA663" s="2"/>
      <c r="AB663" s="2"/>
      <c r="AC663" s="2"/>
    </row>
    <row r="664" ht="12.75" customHeight="1">
      <c r="Q664" s="2"/>
      <c r="R664" s="2"/>
      <c r="S664" s="2"/>
      <c r="T664" s="2"/>
      <c r="U664" s="2" t="s">
        <v>0</v>
      </c>
      <c r="V664" s="2"/>
      <c r="W664" s="2"/>
      <c r="X664" s="2"/>
      <c r="Y664" s="2"/>
      <c r="Z664" s="2"/>
      <c r="AA664" s="2"/>
      <c r="AB664" s="2"/>
      <c r="AC664" s="2"/>
    </row>
    <row r="665" ht="12.75" customHeight="1">
      <c r="Q665" s="2"/>
      <c r="R665" s="2"/>
      <c r="S665" s="2"/>
      <c r="T665" s="2"/>
      <c r="U665" s="2" t="s">
        <v>0</v>
      </c>
      <c r="V665" s="2"/>
      <c r="W665" s="2"/>
      <c r="X665" s="2"/>
      <c r="Y665" s="2"/>
      <c r="Z665" s="2"/>
      <c r="AA665" s="2"/>
      <c r="AB665" s="2"/>
      <c r="AC665" s="2"/>
    </row>
    <row r="666" ht="12.75" customHeight="1">
      <c r="Q666" s="2"/>
      <c r="R666" s="2"/>
      <c r="S666" s="2"/>
      <c r="T666" s="2"/>
      <c r="U666" s="2" t="s">
        <v>0</v>
      </c>
      <c r="V666" s="2"/>
      <c r="W666" s="2"/>
      <c r="X666" s="2"/>
      <c r="Y666" s="2"/>
      <c r="Z666" s="2"/>
      <c r="AA666" s="2"/>
      <c r="AB666" s="2"/>
      <c r="AC666" s="2"/>
    </row>
    <row r="667" ht="12.75" customHeight="1">
      <c r="Q667" s="2"/>
      <c r="R667" s="2"/>
      <c r="S667" s="2"/>
      <c r="T667" s="2"/>
      <c r="U667" s="2" t="s">
        <v>0</v>
      </c>
      <c r="V667" s="2"/>
      <c r="W667" s="2"/>
      <c r="X667" s="2"/>
      <c r="Y667" s="2"/>
      <c r="Z667" s="2"/>
      <c r="AA667" s="2"/>
      <c r="AB667" s="2"/>
      <c r="AC667" s="2"/>
    </row>
    <row r="668" ht="12.75" customHeight="1">
      <c r="Q668" s="2"/>
      <c r="R668" s="2"/>
      <c r="S668" s="2"/>
      <c r="T668" s="2"/>
      <c r="U668" s="2" t="s">
        <v>0</v>
      </c>
      <c r="V668" s="2"/>
      <c r="W668" s="2"/>
      <c r="X668" s="2"/>
      <c r="Y668" s="2"/>
      <c r="Z668" s="2"/>
      <c r="AA668" s="2"/>
      <c r="AB668" s="2"/>
      <c r="AC668" s="2"/>
    </row>
    <row r="669" ht="12.75" customHeight="1">
      <c r="Q669" s="2"/>
      <c r="R669" s="2"/>
      <c r="S669" s="2"/>
      <c r="T669" s="2"/>
      <c r="U669" s="2" t="s">
        <v>0</v>
      </c>
      <c r="V669" s="2"/>
      <c r="W669" s="2"/>
      <c r="X669" s="2"/>
      <c r="Y669" s="2"/>
      <c r="Z669" s="2"/>
      <c r="AA669" s="2"/>
      <c r="AB669" s="2"/>
      <c r="AC669" s="2"/>
    </row>
    <row r="670" ht="12.75" customHeight="1">
      <c r="Q670" s="2"/>
      <c r="R670" s="2"/>
      <c r="S670" s="2"/>
      <c r="T670" s="2"/>
      <c r="U670" s="2" t="s">
        <v>0</v>
      </c>
      <c r="V670" s="2"/>
      <c r="W670" s="2"/>
      <c r="X670" s="2"/>
      <c r="Y670" s="2"/>
      <c r="Z670" s="2"/>
      <c r="AA670" s="2"/>
      <c r="AB670" s="2"/>
      <c r="AC670" s="2"/>
    </row>
    <row r="671" ht="12.75" customHeight="1">
      <c r="Q671" s="2"/>
      <c r="R671" s="2"/>
      <c r="S671" s="2"/>
      <c r="T671" s="2"/>
      <c r="U671" s="2" t="s">
        <v>0</v>
      </c>
      <c r="V671" s="2"/>
      <c r="W671" s="2"/>
      <c r="X671" s="2"/>
      <c r="Y671" s="2"/>
      <c r="Z671" s="2"/>
      <c r="AA671" s="2"/>
      <c r="AB671" s="2"/>
      <c r="AC671" s="2"/>
    </row>
    <row r="672" ht="12.75" customHeight="1">
      <c r="Q672" s="2"/>
      <c r="R672" s="2"/>
      <c r="S672" s="2"/>
      <c r="T672" s="2"/>
      <c r="U672" s="2" t="s">
        <v>0</v>
      </c>
      <c r="V672" s="2"/>
      <c r="W672" s="2"/>
      <c r="X672" s="2"/>
      <c r="Y672" s="2"/>
      <c r="Z672" s="2"/>
      <c r="AA672" s="2"/>
      <c r="AB672" s="2"/>
      <c r="AC672" s="2"/>
    </row>
    <row r="673" ht="12.75" customHeight="1">
      <c r="Q673" s="2"/>
      <c r="R673" s="2"/>
      <c r="S673" s="2"/>
      <c r="T673" s="2"/>
      <c r="U673" s="2" t="s">
        <v>0</v>
      </c>
      <c r="V673" s="2"/>
      <c r="W673" s="2"/>
      <c r="X673" s="2"/>
      <c r="Y673" s="2"/>
      <c r="Z673" s="2"/>
      <c r="AA673" s="2"/>
      <c r="AB673" s="2"/>
      <c r="AC673" s="2"/>
    </row>
    <row r="674" ht="12.75" customHeight="1">
      <c r="Q674" s="2"/>
      <c r="R674" s="2"/>
      <c r="S674" s="2"/>
      <c r="T674" s="2"/>
      <c r="U674" s="2" t="s">
        <v>0</v>
      </c>
      <c r="V674" s="2"/>
      <c r="W674" s="2"/>
      <c r="X674" s="2"/>
      <c r="Y674" s="2"/>
      <c r="Z674" s="2"/>
      <c r="AA674" s="2"/>
      <c r="AB674" s="2"/>
      <c r="AC674" s="2"/>
    </row>
    <row r="675" ht="12.75" customHeight="1">
      <c r="Q675" s="2"/>
      <c r="R675" s="2"/>
      <c r="S675" s="2"/>
      <c r="T675" s="2"/>
      <c r="U675" s="2" t="s">
        <v>0</v>
      </c>
      <c r="V675" s="2"/>
      <c r="W675" s="2"/>
      <c r="X675" s="2"/>
      <c r="Y675" s="2"/>
      <c r="Z675" s="2"/>
      <c r="AA675" s="2"/>
      <c r="AB675" s="2"/>
      <c r="AC675" s="2"/>
    </row>
    <row r="676" ht="12.75" customHeight="1">
      <c r="Q676" s="2"/>
      <c r="R676" s="2"/>
      <c r="S676" s="2"/>
      <c r="T676" s="2"/>
      <c r="U676" s="2" t="s">
        <v>0</v>
      </c>
      <c r="V676" s="2"/>
      <c r="W676" s="2"/>
      <c r="X676" s="2"/>
      <c r="Y676" s="2"/>
      <c r="Z676" s="2"/>
      <c r="AA676" s="2"/>
      <c r="AB676" s="2"/>
      <c r="AC676" s="2"/>
    </row>
    <row r="677" ht="12.75" customHeight="1">
      <c r="Q677" s="2"/>
      <c r="R677" s="2"/>
      <c r="S677" s="2"/>
      <c r="T677" s="2"/>
      <c r="U677" s="2" t="s">
        <v>0</v>
      </c>
      <c r="V677" s="2"/>
      <c r="W677" s="2"/>
      <c r="X677" s="2"/>
      <c r="Y677" s="2"/>
      <c r="Z677" s="2"/>
      <c r="AA677" s="2"/>
      <c r="AB677" s="2"/>
      <c r="AC677" s="2"/>
    </row>
    <row r="678" ht="12.75" customHeight="1">
      <c r="Q678" s="2"/>
      <c r="R678" s="2"/>
      <c r="S678" s="2"/>
      <c r="T678" s="2"/>
      <c r="U678" s="2" t="s">
        <v>0</v>
      </c>
      <c r="V678" s="2"/>
      <c r="W678" s="2"/>
      <c r="X678" s="2"/>
      <c r="Y678" s="2"/>
      <c r="Z678" s="2"/>
      <c r="AA678" s="2"/>
      <c r="AB678" s="2"/>
      <c r="AC678" s="2"/>
    </row>
    <row r="679" ht="12.75" customHeight="1">
      <c r="Q679" s="2"/>
      <c r="R679" s="2"/>
      <c r="S679" s="2"/>
      <c r="T679" s="2"/>
      <c r="U679" s="2" t="s">
        <v>0</v>
      </c>
      <c r="V679" s="2"/>
      <c r="W679" s="2"/>
      <c r="X679" s="2"/>
      <c r="Y679" s="2"/>
      <c r="Z679" s="2"/>
      <c r="AA679" s="2"/>
      <c r="AB679" s="2"/>
      <c r="AC679" s="2"/>
    </row>
    <row r="680" ht="12.75" customHeight="1">
      <c r="Q680" s="2"/>
      <c r="R680" s="2"/>
      <c r="S680" s="2"/>
      <c r="T680" s="2"/>
      <c r="U680" s="2" t="s">
        <v>0</v>
      </c>
      <c r="V680" s="2"/>
      <c r="W680" s="2"/>
      <c r="X680" s="2"/>
      <c r="Y680" s="2"/>
      <c r="Z680" s="2"/>
      <c r="AA680" s="2"/>
      <c r="AB680" s="2"/>
      <c r="AC680" s="2"/>
    </row>
    <row r="681" ht="12.75" customHeight="1">
      <c r="Q681" s="2"/>
      <c r="R681" s="2"/>
      <c r="S681" s="2"/>
      <c r="T681" s="2"/>
      <c r="U681" s="2" t="s">
        <v>0</v>
      </c>
      <c r="V681" s="2"/>
      <c r="W681" s="2"/>
      <c r="X681" s="2"/>
      <c r="Y681" s="2"/>
      <c r="Z681" s="2"/>
      <c r="AA681" s="2"/>
      <c r="AB681" s="2"/>
      <c r="AC681" s="2"/>
    </row>
    <row r="682" ht="12.75" customHeight="1">
      <c r="Q682" s="2"/>
      <c r="R682" s="2"/>
      <c r="S682" s="2"/>
      <c r="T682" s="2"/>
      <c r="U682" s="2" t="s">
        <v>0</v>
      </c>
      <c r="V682" s="2"/>
      <c r="W682" s="2"/>
      <c r="X682" s="2"/>
      <c r="Y682" s="2"/>
      <c r="Z682" s="2"/>
      <c r="AA682" s="2"/>
      <c r="AB682" s="2"/>
      <c r="AC682" s="2"/>
    </row>
    <row r="683" ht="12.75" customHeight="1">
      <c r="Q683" s="2"/>
      <c r="R683" s="2"/>
      <c r="S683" s="2"/>
      <c r="T683" s="2"/>
      <c r="U683" s="2" t="s">
        <v>0</v>
      </c>
      <c r="V683" s="2"/>
      <c r="W683" s="2"/>
      <c r="X683" s="2"/>
      <c r="Y683" s="2"/>
      <c r="Z683" s="2"/>
      <c r="AA683" s="2"/>
      <c r="AB683" s="2"/>
      <c r="AC683" s="2"/>
    </row>
    <row r="684" ht="12.75" customHeight="1">
      <c r="Q684" s="2"/>
      <c r="R684" s="2"/>
      <c r="S684" s="2"/>
      <c r="T684" s="2"/>
      <c r="U684" s="2" t="s">
        <v>0</v>
      </c>
      <c r="V684" s="2"/>
      <c r="W684" s="2"/>
      <c r="X684" s="2"/>
      <c r="Y684" s="2"/>
      <c r="Z684" s="2"/>
      <c r="AA684" s="2"/>
      <c r="AB684" s="2"/>
      <c r="AC684" s="2"/>
    </row>
    <row r="685" ht="12.75" customHeight="1">
      <c r="Q685" s="2"/>
      <c r="R685" s="2"/>
      <c r="S685" s="2"/>
      <c r="T685" s="2"/>
      <c r="U685" s="2" t="s">
        <v>0</v>
      </c>
      <c r="V685" s="2"/>
      <c r="W685" s="2"/>
      <c r="X685" s="2"/>
      <c r="Y685" s="2"/>
      <c r="Z685" s="2"/>
      <c r="AA685" s="2"/>
      <c r="AB685" s="2"/>
      <c r="AC685" s="2"/>
    </row>
    <row r="686" ht="12.75" customHeight="1">
      <c r="Q686" s="2"/>
      <c r="R686" s="2"/>
      <c r="S686" s="2"/>
      <c r="T686" s="2"/>
      <c r="U686" s="2" t="s">
        <v>0</v>
      </c>
      <c r="V686" s="2"/>
      <c r="W686" s="2"/>
      <c r="X686" s="2"/>
      <c r="Y686" s="2"/>
      <c r="Z686" s="2"/>
      <c r="AA686" s="2"/>
      <c r="AB686" s="2"/>
      <c r="AC686" s="2"/>
    </row>
    <row r="687" ht="12.75" customHeight="1">
      <c r="Q687" s="2"/>
      <c r="R687" s="2"/>
      <c r="S687" s="2"/>
      <c r="T687" s="2"/>
      <c r="U687" s="2" t="s">
        <v>0</v>
      </c>
      <c r="V687" s="2"/>
      <c r="W687" s="2"/>
      <c r="X687" s="2"/>
      <c r="Y687" s="2"/>
      <c r="Z687" s="2"/>
      <c r="AA687" s="2"/>
      <c r="AB687" s="2"/>
      <c r="AC687" s="2"/>
    </row>
    <row r="688" ht="12.75" customHeight="1">
      <c r="Q688" s="2"/>
      <c r="R688" s="2"/>
      <c r="S688" s="2"/>
      <c r="T688" s="2"/>
      <c r="U688" s="2" t="s">
        <v>0</v>
      </c>
      <c r="V688" s="2"/>
      <c r="W688" s="2"/>
      <c r="X688" s="2"/>
      <c r="Y688" s="2"/>
      <c r="Z688" s="2"/>
      <c r="AA688" s="2"/>
      <c r="AB688" s="2"/>
      <c r="AC688" s="2"/>
    </row>
    <row r="689" ht="12.75" customHeight="1">
      <c r="Q689" s="2"/>
      <c r="R689" s="2"/>
      <c r="S689" s="2"/>
      <c r="T689" s="2"/>
      <c r="U689" s="2" t="s">
        <v>0</v>
      </c>
      <c r="V689" s="2"/>
      <c r="W689" s="2"/>
      <c r="X689" s="2"/>
      <c r="Y689" s="2"/>
      <c r="Z689" s="2"/>
      <c r="AA689" s="2"/>
      <c r="AB689" s="2"/>
      <c r="AC689" s="2"/>
    </row>
    <row r="690" ht="12.75" customHeight="1"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ht="12.75" customHeight="1"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ht="12.75" customHeight="1"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ht="12.75" customHeight="1"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ht="12.75" customHeight="1"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ht="12.75" customHeight="1"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ht="12.75" customHeight="1"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ht="12.75" customHeight="1"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ht="12.75" customHeight="1"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ht="12.75" customHeight="1"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ht="12.75" customHeight="1"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ht="12.75" customHeight="1"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ht="12.75" customHeight="1"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ht="12.75" customHeight="1"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ht="12.75" customHeight="1"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ht="12.75" customHeight="1"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ht="12.75" customHeight="1"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ht="12.75" customHeight="1"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ht="12.75" customHeight="1"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ht="12.75" customHeight="1"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ht="12.75" customHeight="1"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ht="12.75" customHeight="1"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ht="12.75" customHeight="1"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ht="12.75" customHeight="1"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ht="12.75" customHeight="1"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ht="12.75" customHeight="1"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ht="12.75" customHeight="1"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ht="12.75" customHeight="1"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ht="12.75" customHeight="1"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ht="12.75" customHeight="1"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ht="12.75" customHeight="1"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ht="12.75" customHeight="1"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ht="12.75" customHeight="1"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ht="12.75" customHeight="1"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ht="12.75" customHeight="1"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ht="12.75" customHeight="1"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ht="12.75" customHeight="1"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ht="12.75" customHeight="1"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ht="12.75" customHeight="1"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ht="12.75" customHeight="1"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ht="12.75" customHeight="1"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ht="12.75" customHeight="1"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ht="12.75" customHeight="1"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ht="12.75" customHeight="1"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ht="12.75" customHeight="1"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ht="12.75" customHeight="1"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ht="12.75" customHeight="1"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ht="12.75" customHeight="1"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ht="12.75" customHeight="1"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ht="12.75" customHeight="1"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ht="12.75" customHeight="1"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ht="12.75" customHeight="1"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ht="12.75" customHeight="1"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ht="12.75" customHeight="1"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ht="12.75" customHeight="1"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ht="12.75" customHeight="1"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ht="12.75" customHeight="1"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ht="12.75" customHeight="1"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ht="12.75" customHeight="1"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ht="12.75" customHeight="1"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ht="12.75" customHeight="1"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ht="12.75" customHeight="1"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ht="12.75" customHeight="1"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ht="12.75" customHeight="1"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ht="12.75" customHeight="1"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ht="12.75" customHeight="1"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ht="12.75" customHeight="1"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ht="12.75" customHeight="1"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ht="12.75" customHeight="1"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ht="12.75" customHeight="1"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ht="12.75" customHeight="1"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ht="12.75" customHeight="1"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ht="12.75" customHeight="1"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ht="12.75" customHeight="1"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ht="12.75" customHeight="1"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ht="12.75" customHeight="1"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ht="12.75" customHeight="1"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ht="12.75" customHeight="1"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ht="12.75" customHeight="1"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ht="12.75" customHeight="1"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ht="12.75" customHeight="1"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ht="12.75" customHeight="1"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ht="12.75" customHeight="1"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ht="12.75" customHeight="1"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ht="12.75" customHeight="1"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ht="12.75" customHeight="1"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ht="12.75" customHeight="1"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ht="12.75" customHeight="1"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ht="12.75" customHeight="1"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ht="12.75" customHeight="1"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ht="12.75" customHeight="1"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ht="12.75" customHeight="1"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ht="12.75" customHeight="1"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ht="12.75" customHeight="1"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ht="12.75" customHeight="1"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ht="12.75" customHeight="1"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ht="12.75" customHeight="1"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ht="12.75" customHeight="1"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ht="12.75" customHeight="1"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ht="12.75" customHeight="1"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ht="12.75" customHeight="1"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ht="12.75" customHeight="1"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ht="12.75" customHeight="1"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ht="12.75" customHeight="1"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ht="12.75" customHeight="1"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ht="12.75" customHeight="1"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ht="12.75" customHeight="1"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ht="12.75" customHeight="1"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ht="12.75" customHeight="1"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ht="12.75" customHeight="1"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ht="12.75" customHeight="1"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ht="12.75" customHeight="1"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ht="12.75" customHeight="1"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ht="12.75" customHeight="1"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ht="12.75" customHeight="1"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ht="12.75" customHeight="1"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ht="12.75" customHeight="1"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ht="12.75" customHeight="1"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ht="12.75" customHeight="1"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ht="12.75" customHeight="1"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ht="12.75" customHeight="1"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ht="12.75" customHeight="1"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ht="12.75" customHeight="1"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ht="12.75" customHeight="1"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ht="12.75" customHeight="1"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ht="12.75" customHeight="1"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ht="12.75" customHeight="1"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ht="12.75" customHeight="1"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ht="12.75" customHeight="1"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ht="12.75" customHeight="1"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ht="12.75" customHeight="1"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ht="12.75" customHeight="1"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ht="12.75" customHeight="1"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ht="12.75" customHeight="1"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ht="12.75" customHeight="1"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ht="12.75" customHeight="1"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ht="12.75" customHeight="1"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ht="12.75" customHeight="1"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ht="12.75" customHeight="1"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ht="12.75" customHeight="1"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ht="12.75" customHeight="1"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ht="12.75" customHeight="1"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ht="12.75" customHeight="1"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ht="12.75" customHeight="1"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ht="12.75" customHeight="1"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ht="12.75" customHeight="1"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ht="12.75" customHeight="1"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ht="12.75" customHeight="1"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ht="12.75" customHeight="1"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ht="12.75" customHeight="1"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ht="12.75" customHeight="1"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ht="12.75" customHeight="1"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ht="12.75" customHeight="1"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ht="12.75" customHeight="1"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ht="12.75" customHeight="1"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ht="12.75" customHeight="1"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ht="12.75" customHeight="1"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ht="12.75" customHeight="1"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ht="12.75" customHeight="1"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ht="12.75" customHeight="1"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ht="12.75" customHeight="1"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ht="12.75" customHeight="1"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ht="12.75" customHeight="1"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ht="12.75" customHeight="1"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ht="12.75" customHeight="1"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ht="12.75" customHeight="1"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ht="12.75" customHeight="1"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ht="12.75" customHeight="1"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ht="12.75" customHeight="1"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ht="12.75" customHeight="1"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ht="12.75" customHeight="1"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ht="12.75" customHeight="1"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ht="12.75" customHeight="1"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ht="12.75" customHeight="1"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ht="12.75" customHeight="1"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ht="12.75" customHeight="1"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ht="12.75" customHeight="1"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ht="12.75" customHeight="1"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ht="12.75" customHeight="1"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ht="12.75" customHeight="1"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ht="12.75" customHeight="1"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ht="12.75" customHeight="1"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ht="12.75" customHeight="1"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ht="12.75" customHeight="1"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ht="12.75" customHeight="1"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ht="12.75" customHeight="1"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ht="12.75" customHeight="1"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ht="12.75" customHeight="1"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ht="12.75" customHeight="1"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ht="12.75" customHeight="1"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ht="12.75" customHeight="1"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ht="12.75" customHeight="1"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ht="12.75" customHeight="1"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ht="12.75" customHeight="1"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ht="12.75" customHeight="1"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ht="12.75" customHeight="1"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ht="12.75" customHeight="1"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ht="12.75" customHeight="1"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ht="12.75" customHeight="1"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ht="12.75" customHeight="1"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ht="12.75" customHeight="1"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ht="12.75" customHeight="1"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ht="12.75" customHeight="1"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ht="12.75" customHeight="1"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ht="12.75" customHeight="1"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ht="12.75" customHeight="1"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ht="12.75" customHeight="1"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ht="12.75" customHeight="1"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ht="12.75" customHeight="1"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ht="12.75" customHeight="1"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ht="12.75" customHeight="1"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ht="12.75" customHeight="1"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ht="12.75" customHeight="1"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ht="12.75" customHeight="1"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ht="12.75" customHeight="1"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ht="12.75" customHeight="1"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ht="12.75" customHeight="1"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ht="12.75" customHeight="1"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ht="12.75" customHeight="1"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ht="12.75" customHeight="1"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ht="12.75" customHeight="1"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ht="12.75" customHeight="1"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ht="12.75" customHeight="1"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ht="12.75" customHeight="1"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ht="12.75" customHeight="1"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ht="12.75" customHeight="1"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ht="12.75" customHeight="1"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ht="12.75" customHeight="1"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ht="12.75" customHeight="1"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ht="12.75" customHeight="1"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ht="12.75" customHeight="1"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ht="12.75" customHeight="1"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ht="12.75" customHeight="1"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ht="12.75" customHeight="1"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ht="12.75" customHeight="1"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ht="12.75" customHeight="1"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ht="12.75" customHeight="1"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ht="12.75" customHeight="1"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ht="12.75" customHeight="1"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ht="12.75" customHeight="1"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ht="12.75" customHeight="1"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ht="12.75" customHeight="1"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ht="12.75" customHeight="1"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ht="12.75" customHeight="1"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ht="12.75" customHeight="1"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ht="12.75" customHeight="1"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ht="12.75" customHeight="1"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ht="12.75" customHeight="1"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ht="12.75" customHeight="1"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ht="12.75" customHeight="1"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ht="12.75" customHeight="1"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ht="12.75" customHeight="1"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ht="12.75" customHeight="1"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ht="12.75" customHeight="1"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ht="12.75" customHeight="1"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ht="12.75" customHeight="1"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ht="12.75" customHeight="1"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ht="12.75" customHeight="1"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ht="12.75" customHeight="1"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ht="12.75" customHeight="1"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ht="12.75" customHeight="1"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ht="12.75" customHeight="1"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ht="12.75" customHeight="1"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ht="12.75" customHeight="1"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ht="12.75" customHeight="1"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ht="12.75" customHeight="1"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ht="12.75" customHeight="1"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ht="12.75" customHeight="1"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ht="12.75" customHeight="1"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 ht="12.75" customHeight="1"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 ht="12.75" customHeight="1"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 ht="12.75" customHeight="1"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 ht="12.75" customHeight="1"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 ht="12.75" customHeight="1"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 ht="12.75" customHeight="1"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 ht="12.75" customHeight="1"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 ht="12.75" customHeight="1"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 ht="12.75" customHeight="1"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 ht="12.75" customHeight="1"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 ht="12.75" customHeight="1"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 ht="12.75" customHeight="1"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 ht="12.75" customHeight="1"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 ht="12.75" customHeight="1"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 ht="12.75" customHeight="1"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 ht="12.75" customHeight="1"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 ht="12.75" customHeight="1"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 ht="12.75" customHeight="1"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 ht="12.75" customHeight="1"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 ht="12.75" customHeight="1"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 ht="12.75" customHeight="1"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 ht="12.75" customHeight="1"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 ht="12.75" customHeight="1"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 ht="12.75" customHeight="1"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 ht="12.75" customHeight="1"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 ht="12.75" customHeight="1"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 ht="12.75" customHeight="1"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 ht="12.75" customHeight="1"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 ht="12.75" customHeight="1"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  <row r="988" ht="12.75" customHeight="1"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</row>
    <row r="989" ht="12.75" customHeight="1"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</row>
    <row r="990" ht="12.75" customHeight="1"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</row>
    <row r="991" ht="12.75" customHeight="1"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</row>
    <row r="992" ht="12.75" customHeight="1"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</row>
    <row r="993" ht="12.75" customHeight="1"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</row>
    <row r="994" ht="12.75" customHeight="1"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</row>
    <row r="995" ht="12.75" customHeight="1"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</row>
    <row r="996" ht="12.75" customHeight="1"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</row>
    <row r="997" ht="12.75" customHeight="1"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</row>
    <row r="998" ht="12.75" customHeight="1"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</row>
    <row r="999" ht="12.75" customHeight="1"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</row>
    <row r="1000" ht="12.75" customHeight="1"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</row>
  </sheetData>
  <mergeCells count="26">
    <mergeCell ref="A2:F2"/>
    <mergeCell ref="A4:F4"/>
    <mergeCell ref="A6:C6"/>
    <mergeCell ref="D6:F6"/>
    <mergeCell ref="A7:C7"/>
    <mergeCell ref="D7:F7"/>
    <mergeCell ref="D8:F8"/>
    <mergeCell ref="D9:F9"/>
    <mergeCell ref="A10:C10"/>
    <mergeCell ref="D10:F10"/>
    <mergeCell ref="A12:C12"/>
    <mergeCell ref="A13:C13"/>
    <mergeCell ref="I13:J13"/>
    <mergeCell ref="I14:K16"/>
    <mergeCell ref="A23:C23"/>
    <mergeCell ref="A25:C25"/>
    <mergeCell ref="A33:C34"/>
    <mergeCell ref="E85:H85"/>
    <mergeCell ref="AA91:AB92"/>
    <mergeCell ref="A14:C14"/>
    <mergeCell ref="A16:C16"/>
    <mergeCell ref="A17:C17"/>
    <mergeCell ref="A18:C18"/>
    <mergeCell ref="A21:C21"/>
    <mergeCell ref="A22:C22"/>
    <mergeCell ref="D24:F24"/>
  </mergeCells>
  <conditionalFormatting sqref="Y69:Y74">
    <cfRule type="expression" dxfId="0" priority="1" stopIfTrue="1">
      <formula>IF(AE62=1,"Verdadero","Falso")</formula>
    </cfRule>
  </conditionalFormatting>
  <conditionalFormatting sqref="Y75:Y76">
    <cfRule type="expression" dxfId="0" priority="2" stopIfTrue="1">
      <formula>IF(AE69=1,"Verdadero","Falso")</formula>
    </cfRule>
  </conditionalFormatting>
  <conditionalFormatting sqref="Z69:Z74">
    <cfRule type="expression" dxfId="0" priority="3" stopIfTrue="1">
      <formula>IF(AE62=1,"Verdadero","Falso")</formula>
    </cfRule>
  </conditionalFormatting>
  <conditionalFormatting sqref="Z75:Z76">
    <cfRule type="expression" dxfId="0" priority="4" stopIfTrue="1">
      <formula>IF(AE69=1,"Verdadero","Falso")</formula>
    </cfRule>
  </conditionalFormatting>
  <conditionalFormatting sqref="AA69:AB74">
    <cfRule type="expression" dxfId="0" priority="5" stopIfTrue="1">
      <formula>IF(AE62=1,"Verdadero","Falso")</formula>
    </cfRule>
  </conditionalFormatting>
  <conditionalFormatting sqref="AA75:AB76">
    <cfRule type="expression" dxfId="0" priority="6" stopIfTrue="1">
      <formula>IF(AE69=1,"Verdadero","Falso")</formula>
    </cfRule>
  </conditionalFormatting>
  <dataValidations>
    <dataValidation type="decimal" allowBlank="1" showErrorMessage="1" sqref="D17">
      <formula1>0.0</formula1>
      <formula2>360.0</formula2>
    </dataValidation>
    <dataValidation type="list" allowBlank="1" showErrorMessage="1" sqref="D20">
      <formula1>$W$41:$W$42</formula1>
    </dataValidation>
    <dataValidation type="list" allowBlank="1" showErrorMessage="1" sqref="D18 D29">
      <formula1>"SI,NO"</formula1>
    </dataValidation>
    <dataValidation type="list" allowBlank="1" showErrorMessage="1" sqref="D26">
      <formula1>"Durante la Vigencia del credito,por periodo de años"</formula1>
    </dataValidation>
    <dataValidation type="list" allowBlank="1" showErrorMessage="1" sqref="K7">
      <formula1>"Si,No"</formula1>
    </dataValidation>
    <dataValidation type="decimal" allowBlank="1" showInputMessage="1" showErrorMessage="1" prompt="Número de Mes no Existe! - Introducir un número comprendido entre 1-12" sqref="K17">
      <formula1>1.0</formula1>
      <formula2>12.0</formula2>
    </dataValidation>
    <dataValidation type="list" allowBlank="1" showErrorMessage="1" sqref="D19">
      <formula1>$W$22:$W$23</formula1>
    </dataValidation>
    <dataValidation type="list" allowBlank="1" showErrorMessage="1" sqref="D16">
      <formula1>$W$11:$W$12</formula1>
    </dataValidation>
    <dataValidation type="list" allowBlank="1" showErrorMessage="1" sqref="D21">
      <formula1>$W$16:$W$17</formula1>
    </dataValidation>
    <dataValidation type="list" allowBlank="1" showErrorMessage="1" sqref="D11">
      <formula1>"Hipotecario,Fiduciario"</formula1>
    </dataValidation>
    <dataValidation type="list" allowBlank="1" showErrorMessage="1" sqref="D12">
      <formula1>$W$6:$W$7</formula1>
    </dataValidation>
    <dataValidation type="decimal" allowBlank="1" showInputMessage="1" prompt="Monto exede cuota nivelada - El monto introducido reducirá el plazo." sqref="K13">
      <formula1>0.0</formula1>
      <formula2>Calculos!E16</formula2>
    </dataValidation>
  </dataValidations>
  <printOptions/>
  <pageMargins bottom="0.55" footer="0.0" header="0.0" left="0.32" right="0.4" top="0.24"/>
  <pageSetup scale="89"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7.88"/>
    <col customWidth="1" min="2" max="2" width="21.63"/>
    <col customWidth="1" min="3" max="3" width="16.5"/>
    <col customWidth="1" min="4" max="7" width="10.63"/>
    <col customWidth="1" min="8" max="8" width="11.5"/>
    <col customWidth="1" min="9" max="9" width="10.63"/>
    <col customWidth="1" min="10" max="10" width="11.5"/>
    <col customWidth="1" min="11" max="26" width="10.63"/>
  </cols>
  <sheetData>
    <row r="1" ht="12.75" customHeight="1">
      <c r="A1" s="11" t="s">
        <v>58</v>
      </c>
      <c r="J1" s="1"/>
    </row>
    <row r="2" ht="12.75" customHeight="1">
      <c r="A2" s="71" t="str">
        <f>+Cotizador!A33</f>
        <v>QUETZALES</v>
      </c>
      <c r="B2" s="71"/>
      <c r="C2" s="71"/>
      <c r="D2" s="102"/>
      <c r="J2" s="1"/>
    </row>
    <row r="3" ht="12.75" customHeight="1">
      <c r="A3" s="71"/>
      <c r="B3" s="71"/>
      <c r="C3" s="71"/>
      <c r="D3" s="102"/>
      <c r="J3" s="1"/>
    </row>
    <row r="4" ht="12.75" customHeight="1">
      <c r="J4" s="1"/>
    </row>
    <row r="5" ht="12.75" customHeight="1">
      <c r="J5" s="1"/>
    </row>
    <row r="6" ht="12.75" customHeight="1">
      <c r="A6" s="11" t="s">
        <v>63</v>
      </c>
      <c r="J6" s="1"/>
    </row>
    <row r="7" ht="12.75" customHeight="1">
      <c r="A7" s="74" t="s">
        <v>5</v>
      </c>
      <c r="C7" s="22"/>
      <c r="D7" s="74" t="str">
        <f>+Cotizador!C38</f>
        <v/>
      </c>
      <c r="J7" s="1"/>
    </row>
    <row r="8" ht="12.75" customHeight="1">
      <c r="A8" s="74" t="s">
        <v>11</v>
      </c>
      <c r="D8" s="74" t="str">
        <f>+Cotizador!C39</f>
        <v/>
      </c>
      <c r="J8" s="1"/>
    </row>
    <row r="9" ht="12.75" customHeight="1">
      <c r="A9" s="74" t="s">
        <v>13</v>
      </c>
      <c r="D9" s="74" t="str">
        <f>+Cotizador!C40</f>
        <v/>
      </c>
      <c r="J9" s="1"/>
    </row>
    <row r="10" ht="12.75" customHeight="1">
      <c r="A10" s="74" t="s">
        <v>15</v>
      </c>
      <c r="C10" s="22"/>
      <c r="D10" s="74" t="str">
        <f>+Cotizador!C41</f>
        <v/>
      </c>
      <c r="J10" s="1"/>
    </row>
    <row r="11" ht="12.75" customHeight="1">
      <c r="J11" s="1"/>
    </row>
    <row r="12" ht="12.75" customHeight="1">
      <c r="J12" s="1"/>
    </row>
    <row r="13" ht="12.75" customHeight="1">
      <c r="A13" s="11" t="s">
        <v>70</v>
      </c>
      <c r="J13" s="1"/>
    </row>
    <row r="14" ht="12.75" customHeight="1">
      <c r="A14" s="76" t="s">
        <v>72</v>
      </c>
      <c r="C14" s="76">
        <f>+Cotizador!C45</f>
        <v>120</v>
      </c>
      <c r="F14" s="76" t="s">
        <v>73</v>
      </c>
      <c r="H14" s="76" t="str">
        <f>+Cotizador!H45</f>
        <v>Si</v>
      </c>
      <c r="J14" s="1"/>
    </row>
    <row r="15" ht="12.75" customHeight="1">
      <c r="A15" s="76" t="s">
        <v>75</v>
      </c>
      <c r="C15" s="17">
        <f>+Cotizador!C46</f>
        <v>0.085</v>
      </c>
      <c r="F15" s="76" t="s">
        <v>76</v>
      </c>
      <c r="H15" s="74" t="str">
        <f>+Cotizador!H46</f>
        <v>Mensual</v>
      </c>
      <c r="J15" s="1"/>
    </row>
    <row r="16" ht="12.75" customHeight="1">
      <c r="A16" s="76" t="s">
        <v>77</v>
      </c>
      <c r="C16" s="75" t="str">
        <f>+Cotizador!C47</f>
        <v>Q</v>
      </c>
      <c r="F16" s="76" t="s">
        <v>78</v>
      </c>
      <c r="H16" s="76" t="str">
        <f>+Cotizador!H47</f>
        <v>Si</v>
      </c>
      <c r="J16" s="1"/>
    </row>
    <row r="17" ht="12.75" customHeight="1">
      <c r="A17" s="76" t="s">
        <v>79</v>
      </c>
      <c r="C17" s="76" t="str">
        <f>+Cotizador!C48</f>
        <v>Cuota Nivelada</v>
      </c>
      <c r="F17" s="1" t="s">
        <v>80</v>
      </c>
      <c r="G17" s="1"/>
      <c r="H17" s="24" t="str">
        <f>+Cotizador!H48</f>
        <v>#VALUE!</v>
      </c>
      <c r="J17" s="1"/>
    </row>
    <row r="18" ht="12.75" customHeight="1">
      <c r="A18" s="76" t="str">
        <f>+Cotizador!A49</f>
        <v/>
      </c>
      <c r="C18" s="99" t="str">
        <f>+Cotizador!C49</f>
        <v/>
      </c>
      <c r="F18" s="1" t="s">
        <v>148</v>
      </c>
      <c r="G18" s="1"/>
      <c r="H18" s="24" t="str">
        <f>+Cotizador!H49</f>
        <v>#VALUE!</v>
      </c>
      <c r="J18" s="1"/>
    </row>
    <row r="19" ht="12.75" customHeight="1">
      <c r="J19" s="1"/>
    </row>
    <row r="20" ht="12.75" customHeight="1">
      <c r="F20" s="1"/>
      <c r="G20" s="1"/>
      <c r="H20" s="1"/>
      <c r="I20" s="1"/>
      <c r="J20" s="1"/>
    </row>
    <row r="21" ht="12.75" customHeight="1">
      <c r="A21" s="11" t="s">
        <v>83</v>
      </c>
      <c r="F21" s="10" t="s">
        <v>84</v>
      </c>
      <c r="G21" s="1"/>
      <c r="H21" s="1"/>
      <c r="I21" s="1"/>
      <c r="J21" s="1"/>
    </row>
    <row r="22" ht="12.75" customHeight="1">
      <c r="F22" s="1" t="s">
        <v>86</v>
      </c>
      <c r="G22" s="1"/>
      <c r="H22" s="24" t="str">
        <f>+Cotizador!H53</f>
        <v>#VALUE!</v>
      </c>
      <c r="I22" s="1"/>
      <c r="J22" s="1"/>
    </row>
    <row r="23" ht="12.75" hidden="1" customHeight="1">
      <c r="A23" s="76" t="s">
        <v>88</v>
      </c>
      <c r="C23" s="44" t="str">
        <f>+Cotizador!C54</f>
        <v>1600000.00</v>
      </c>
      <c r="F23" s="1" t="s">
        <v>149</v>
      </c>
      <c r="G23" s="1"/>
      <c r="H23" s="24" t="str">
        <f>+Cotizador!H54</f>
        <v>#VALUE!</v>
      </c>
      <c r="I23" s="1"/>
      <c r="J23" s="1"/>
    </row>
    <row r="24" ht="12.75" hidden="1" customHeight="1">
      <c r="A24" s="76" t="s">
        <v>90</v>
      </c>
      <c r="C24" s="78" t="str">
        <f>+Cotizador!C55</f>
        <v>320000.00</v>
      </c>
      <c r="F24" s="1" t="s">
        <v>150</v>
      </c>
      <c r="G24" s="1"/>
      <c r="H24" s="24">
        <f>+Cotizador!H55</f>
        <v>246</v>
      </c>
      <c r="I24" s="1"/>
      <c r="J24" s="1"/>
    </row>
    <row r="25" ht="12.75" customHeight="1">
      <c r="A25" s="11" t="s">
        <v>92</v>
      </c>
      <c r="C25" s="79" t="str">
        <f>+Cotizador!C56</f>
        <v>#VALUE!</v>
      </c>
      <c r="F25" s="10" t="s">
        <v>151</v>
      </c>
      <c r="G25" s="10"/>
      <c r="H25" s="103" t="str">
        <f>+Cotizador!H56</f>
        <v>#VALUE!</v>
      </c>
      <c r="I25" s="1"/>
      <c r="J25" s="1"/>
    </row>
    <row r="26" ht="12.75" customHeight="1">
      <c r="A26" s="76" t="str">
        <f>Cotizador!A57</f>
        <v/>
      </c>
      <c r="C26" s="77" t="str">
        <f>Cotizador!C57</f>
        <v/>
      </c>
      <c r="H26" s="44"/>
      <c r="J26" s="1"/>
    </row>
    <row r="27" ht="12.75" hidden="1" customHeight="1">
      <c r="A27" s="76" t="str">
        <f>Cotizador!A58</f>
        <v>RCI:</v>
      </c>
      <c r="C27" s="80" t="str">
        <f>Cotizador!C58</f>
        <v>#VALUE!</v>
      </c>
      <c r="J27" s="1"/>
    </row>
    <row r="28" ht="12.75" customHeight="1">
      <c r="C28" s="95"/>
      <c r="J28" s="1"/>
    </row>
    <row r="29" ht="12.75" customHeight="1">
      <c r="A29" s="11" t="s">
        <v>120</v>
      </c>
      <c r="C29" s="11"/>
      <c r="J29" s="1"/>
    </row>
    <row r="30" ht="12.75" customHeight="1">
      <c r="A30" s="76" t="str">
        <f>+Cotizador!A79</f>
        <v>1. Los valores de esta cotización estan sujetos a cambios de acuerdo a las condiciones del mercado financiero.</v>
      </c>
      <c r="J30" s="1"/>
    </row>
    <row r="31" ht="12.75" customHeight="1">
      <c r="A31" s="76" t="str">
        <f>+Cotizador!A80</f>
        <v>2. Se debe de contratar un seguro de vida-deuda con beneficiario el Banco Agromercantil</v>
      </c>
      <c r="J31" s="1"/>
    </row>
    <row r="32" ht="12.75" customHeight="1">
      <c r="A32" s="76" t="str">
        <f>+Cotizador!A81</f>
        <v>3. El seguro de vivienda es calculado sobre un valor estimado de la construcción, y puede ser mensual o anual.</v>
      </c>
      <c r="J32" s="1"/>
    </row>
    <row r="33" ht="12.75" customHeight="1">
      <c r="A33" s="76" t="str">
        <f>+Cotizador!A82</f>
        <v/>
      </c>
    </row>
    <row r="34" ht="12.75" customHeight="1">
      <c r="J34" s="1"/>
    </row>
    <row r="35" ht="12.75" customHeight="1">
      <c r="J35" s="1"/>
    </row>
    <row r="36" ht="12.75" customHeight="1">
      <c r="J36" s="1"/>
    </row>
    <row r="37" ht="12.75" customHeight="1">
      <c r="G37" s="91"/>
      <c r="H37" s="91"/>
      <c r="I37" s="91"/>
      <c r="J37" s="1"/>
    </row>
    <row r="38" ht="12.75" customHeight="1">
      <c r="B38" s="76" t="s">
        <v>128</v>
      </c>
      <c r="C38" s="92">
        <f>TODAY()</f>
        <v>46047</v>
      </c>
      <c r="F38" s="75" t="s">
        <v>129</v>
      </c>
      <c r="H38" s="73" t="str">
        <f>+Cotizador!E85</f>
        <v/>
      </c>
      <c r="J38" s="1"/>
    </row>
    <row r="39" ht="12.75" customHeight="1">
      <c r="J39" s="1"/>
    </row>
    <row r="40" ht="12.75" customHeight="1">
      <c r="A40" s="82"/>
      <c r="B40" s="82"/>
      <c r="C40" s="82" t="s">
        <v>101</v>
      </c>
      <c r="D40" s="82"/>
      <c r="E40" s="82"/>
      <c r="F40" s="82"/>
      <c r="G40" s="82" t="s">
        <v>102</v>
      </c>
      <c r="H40" s="82" t="s">
        <v>102</v>
      </c>
      <c r="I40" s="82"/>
      <c r="J40" s="1"/>
    </row>
    <row r="41" ht="12.75" customHeight="1">
      <c r="A41" s="83" t="s">
        <v>104</v>
      </c>
      <c r="B41" s="83" t="s">
        <v>105</v>
      </c>
      <c r="C41" s="83" t="s">
        <v>106</v>
      </c>
      <c r="D41" s="83" t="s">
        <v>106</v>
      </c>
      <c r="E41" s="83" t="s">
        <v>107</v>
      </c>
      <c r="F41" s="83" t="s">
        <v>104</v>
      </c>
      <c r="G41" s="83" t="s">
        <v>108</v>
      </c>
      <c r="H41" s="83" t="s">
        <v>109</v>
      </c>
      <c r="I41" s="83" t="s">
        <v>110</v>
      </c>
      <c r="J41" s="1" t="str">
        <f>MIN(J42:J342)</f>
        <v>#VALUE!</v>
      </c>
    </row>
    <row r="42" ht="12.75" customHeight="1">
      <c r="A42" s="73" t="str">
        <f>IF(C42="","",1)</f>
        <v>#VALUE!</v>
      </c>
      <c r="B42" s="74" t="str">
        <f>+Calculos!M19</f>
        <v>Febrero</v>
      </c>
      <c r="C42" s="44" t="str">
        <f>Calculos!F19</f>
        <v>#VALUE!</v>
      </c>
      <c r="D42" s="44" t="str">
        <f>Calculos!G19</f>
        <v>#VALUE!</v>
      </c>
      <c r="E42" s="44" t="str">
        <f>Calculos!H19</f>
        <v>#VALUE!</v>
      </c>
      <c r="F42" s="44" t="str">
        <f>Calculos!I19</f>
        <v>#VALUE!</v>
      </c>
      <c r="G42" s="44" t="str">
        <f>Calculos!J19</f>
        <v>#VALUE!</v>
      </c>
      <c r="H42" s="44" t="str">
        <f>Calculos!K19</f>
        <v>#VALUE!</v>
      </c>
      <c r="I42" s="44" t="str">
        <f>Calculos!L19</f>
        <v>#VALUE!</v>
      </c>
      <c r="J42" s="66"/>
      <c r="K42" s="77"/>
    </row>
    <row r="43" ht="12.75" customHeight="1">
      <c r="A43" s="73" t="str">
        <f t="shared" ref="A43:A401" si="1">IF(C43="","",A42+1)</f>
        <v>#VALUE!</v>
      </c>
      <c r="B43" s="74" t="str">
        <f>+Calculos!M20</f>
        <v>Marzo</v>
      </c>
      <c r="C43" s="44" t="str">
        <f>Calculos!F20</f>
        <v>#VALUE!</v>
      </c>
      <c r="D43" s="44" t="str">
        <f>Calculos!G20</f>
        <v>#VALUE!</v>
      </c>
      <c r="E43" s="44" t="str">
        <f>Calculos!H20</f>
        <v>#VALUE!</v>
      </c>
      <c r="F43" s="44" t="str">
        <f>Calculos!I20</f>
        <v>#VALUE!</v>
      </c>
      <c r="G43" s="44" t="str">
        <f>Calculos!J20</f>
        <v>#VALUE!</v>
      </c>
      <c r="H43" s="44" t="str">
        <f>Calculos!K20</f>
        <v>#VALUE!</v>
      </c>
      <c r="I43" s="44" t="str">
        <f>Calculos!L20</f>
        <v>#VALUE!</v>
      </c>
      <c r="J43" s="39" t="str">
        <f t="shared" ref="J43:J46" si="2">IF(OR(C43=0,C43=""),A42,"")</f>
        <v>#VALUE!</v>
      </c>
      <c r="K43" s="77"/>
    </row>
    <row r="44" ht="12.75" customHeight="1">
      <c r="A44" s="73" t="str">
        <f t="shared" si="1"/>
        <v>#VALUE!</v>
      </c>
      <c r="B44" s="74" t="str">
        <f>+Calculos!M21</f>
        <v>Abril</v>
      </c>
      <c r="C44" s="44" t="str">
        <f>Calculos!F21</f>
        <v>#VALUE!</v>
      </c>
      <c r="D44" s="44" t="str">
        <f>Calculos!G21</f>
        <v>#VALUE!</v>
      </c>
      <c r="E44" s="44" t="str">
        <f>Calculos!H21</f>
        <v>#VALUE!</v>
      </c>
      <c r="F44" s="44" t="str">
        <f>Calculos!I21</f>
        <v>#VALUE!</v>
      </c>
      <c r="G44" s="44" t="str">
        <f>Calculos!J21</f>
        <v>#VALUE!</v>
      </c>
      <c r="H44" s="44" t="str">
        <f>Calculos!K21</f>
        <v>#VALUE!</v>
      </c>
      <c r="I44" s="44" t="str">
        <f>Calculos!L21</f>
        <v>#VALUE!</v>
      </c>
      <c r="J44" s="39" t="str">
        <f t="shared" si="2"/>
        <v>#VALUE!</v>
      </c>
      <c r="K44" s="77"/>
    </row>
    <row r="45" ht="12.75" customHeight="1">
      <c r="A45" s="73" t="str">
        <f t="shared" si="1"/>
        <v>#VALUE!</v>
      </c>
      <c r="B45" s="74" t="str">
        <f>+Calculos!M22</f>
        <v>Mayo</v>
      </c>
      <c r="C45" s="44" t="str">
        <f>Calculos!F22</f>
        <v>#VALUE!</v>
      </c>
      <c r="D45" s="44" t="str">
        <f>Calculos!G22</f>
        <v>#VALUE!</v>
      </c>
      <c r="E45" s="44" t="str">
        <f>Calculos!H22</f>
        <v>#VALUE!</v>
      </c>
      <c r="F45" s="44" t="str">
        <f>Calculos!I22</f>
        <v>#VALUE!</v>
      </c>
      <c r="G45" s="44" t="str">
        <f>Calculos!J22</f>
        <v>#VALUE!</v>
      </c>
      <c r="H45" s="44" t="str">
        <f>Calculos!K22</f>
        <v>#VALUE!</v>
      </c>
      <c r="I45" s="44" t="str">
        <f>Calculos!L22</f>
        <v>#VALUE!</v>
      </c>
      <c r="J45" s="39" t="str">
        <f t="shared" si="2"/>
        <v>#VALUE!</v>
      </c>
      <c r="K45" s="77"/>
    </row>
    <row r="46" ht="12.75" customHeight="1">
      <c r="A46" s="73" t="str">
        <f t="shared" si="1"/>
        <v>#VALUE!</v>
      </c>
      <c r="B46" s="74" t="str">
        <f>+Calculos!M23</f>
        <v>Junio</v>
      </c>
      <c r="C46" s="44" t="str">
        <f>Calculos!F23</f>
        <v>#VALUE!</v>
      </c>
      <c r="D46" s="44" t="str">
        <f>Calculos!G23</f>
        <v>#VALUE!</v>
      </c>
      <c r="E46" s="44" t="str">
        <f>Calculos!H23</f>
        <v>#VALUE!</v>
      </c>
      <c r="F46" s="44" t="str">
        <f>Calculos!I23</f>
        <v>#VALUE!</v>
      </c>
      <c r="G46" s="44" t="str">
        <f>Calculos!J23</f>
        <v>#VALUE!</v>
      </c>
      <c r="H46" s="44" t="str">
        <f>Calculos!K23</f>
        <v>#VALUE!</v>
      </c>
      <c r="I46" s="44" t="str">
        <f>Calculos!L23</f>
        <v>#VALUE!</v>
      </c>
      <c r="J46" s="39" t="str">
        <f t="shared" si="2"/>
        <v>#VALUE!</v>
      </c>
      <c r="K46" s="77"/>
    </row>
    <row r="47" ht="12.75" customHeight="1">
      <c r="A47" s="73" t="str">
        <f t="shared" si="1"/>
        <v>#VALUE!</v>
      </c>
      <c r="B47" s="74" t="str">
        <f>+Calculos!M24</f>
        <v>Julio</v>
      </c>
      <c r="C47" s="44" t="str">
        <f>Calculos!F24</f>
        <v>#VALUE!</v>
      </c>
      <c r="D47" s="44" t="str">
        <f>Calculos!G24</f>
        <v>#VALUE!</v>
      </c>
      <c r="E47" s="44" t="str">
        <f>Calculos!H24</f>
        <v>#VALUE!</v>
      </c>
      <c r="F47" s="44" t="str">
        <f>Calculos!I24</f>
        <v>#VALUE!</v>
      </c>
      <c r="G47" s="44" t="str">
        <f>Calculos!J24</f>
        <v>#VALUE!</v>
      </c>
      <c r="H47" s="44" t="str">
        <f>Calculos!K24</f>
        <v>#VALUE!</v>
      </c>
      <c r="I47" s="44" t="str">
        <f>Calculos!L24</f>
        <v>#VALUE!</v>
      </c>
      <c r="J47" s="66"/>
      <c r="K47" s="77"/>
    </row>
    <row r="48" ht="12.75" customHeight="1">
      <c r="A48" s="73" t="str">
        <f t="shared" si="1"/>
        <v>#VALUE!</v>
      </c>
      <c r="B48" s="74" t="str">
        <f>+Calculos!M25</f>
        <v>Agosto</v>
      </c>
      <c r="C48" s="44" t="str">
        <f>Calculos!F25</f>
        <v>#VALUE!</v>
      </c>
      <c r="D48" s="44" t="str">
        <f>Calculos!G25</f>
        <v>#VALUE!</v>
      </c>
      <c r="E48" s="44" t="str">
        <f>Calculos!H25</f>
        <v>#VALUE!</v>
      </c>
      <c r="F48" s="44" t="str">
        <f>Calculos!I25</f>
        <v>#VALUE!</v>
      </c>
      <c r="G48" s="44" t="str">
        <f>Calculos!J25</f>
        <v>#VALUE!</v>
      </c>
      <c r="H48" s="44" t="str">
        <f>Calculos!K25</f>
        <v>#VALUE!</v>
      </c>
      <c r="I48" s="44" t="str">
        <f>Calculos!L25</f>
        <v>#VALUE!</v>
      </c>
      <c r="J48" s="39" t="str">
        <f t="shared" ref="J48:J342" si="3">IF(OR(C48=0,C48=""),A47,"")</f>
        <v>#VALUE!</v>
      </c>
      <c r="K48" s="77"/>
    </row>
    <row r="49" ht="12.75" customHeight="1">
      <c r="A49" s="73" t="str">
        <f t="shared" si="1"/>
        <v>#VALUE!</v>
      </c>
      <c r="B49" s="74" t="str">
        <f>+Calculos!M26</f>
        <v>Septiembre</v>
      </c>
      <c r="C49" s="44" t="str">
        <f>Calculos!F26</f>
        <v>#VALUE!</v>
      </c>
      <c r="D49" s="44" t="str">
        <f>Calculos!G26</f>
        <v>#VALUE!</v>
      </c>
      <c r="E49" s="44" t="str">
        <f>Calculos!H26</f>
        <v>#VALUE!</v>
      </c>
      <c r="F49" s="44" t="str">
        <f>Calculos!I26</f>
        <v>#VALUE!</v>
      </c>
      <c r="G49" s="44" t="str">
        <f>Calculos!J26</f>
        <v>#VALUE!</v>
      </c>
      <c r="H49" s="44" t="str">
        <f>Calculos!K26</f>
        <v>#VALUE!</v>
      </c>
      <c r="I49" s="44" t="str">
        <f>Calculos!L26</f>
        <v>#VALUE!</v>
      </c>
      <c r="J49" s="39" t="str">
        <f t="shared" si="3"/>
        <v>#VALUE!</v>
      </c>
      <c r="K49" s="77"/>
    </row>
    <row r="50" ht="12.75" customHeight="1">
      <c r="A50" s="73" t="str">
        <f t="shared" si="1"/>
        <v>#VALUE!</v>
      </c>
      <c r="B50" s="74" t="str">
        <f>+Calculos!M27</f>
        <v>Octubre</v>
      </c>
      <c r="C50" s="44" t="str">
        <f>Calculos!F27</f>
        <v>#VALUE!</v>
      </c>
      <c r="D50" s="44" t="str">
        <f>Calculos!G27</f>
        <v>#VALUE!</v>
      </c>
      <c r="E50" s="44" t="str">
        <f>Calculos!H27</f>
        <v>#VALUE!</v>
      </c>
      <c r="F50" s="44" t="str">
        <f>Calculos!I27</f>
        <v>#VALUE!</v>
      </c>
      <c r="G50" s="44" t="str">
        <f>Calculos!J27</f>
        <v>#VALUE!</v>
      </c>
      <c r="H50" s="44" t="str">
        <f>Calculos!K27</f>
        <v>#VALUE!</v>
      </c>
      <c r="I50" s="44" t="str">
        <f>Calculos!L27</f>
        <v>#VALUE!</v>
      </c>
      <c r="J50" s="39" t="str">
        <f t="shared" si="3"/>
        <v>#VALUE!</v>
      </c>
      <c r="K50" s="77"/>
    </row>
    <row r="51" ht="12.75" customHeight="1">
      <c r="A51" s="73" t="str">
        <f t="shared" si="1"/>
        <v>#VALUE!</v>
      </c>
      <c r="B51" s="74" t="str">
        <f>+Calculos!M28</f>
        <v>Noviembre</v>
      </c>
      <c r="C51" s="44" t="str">
        <f>Calculos!F28</f>
        <v>#VALUE!</v>
      </c>
      <c r="D51" s="44" t="str">
        <f>Calculos!G28</f>
        <v>#VALUE!</v>
      </c>
      <c r="E51" s="44" t="str">
        <f>Calculos!H28</f>
        <v>#VALUE!</v>
      </c>
      <c r="F51" s="44" t="str">
        <f>Calculos!I28</f>
        <v>#VALUE!</v>
      </c>
      <c r="G51" s="44" t="str">
        <f>Calculos!J28</f>
        <v>#VALUE!</v>
      </c>
      <c r="H51" s="44" t="str">
        <f>Calculos!K28</f>
        <v>#VALUE!</v>
      </c>
      <c r="I51" s="44" t="str">
        <f>Calculos!L28</f>
        <v>#VALUE!</v>
      </c>
      <c r="J51" s="39" t="str">
        <f t="shared" si="3"/>
        <v>#VALUE!</v>
      </c>
      <c r="K51" s="77"/>
    </row>
    <row r="52" ht="12.75" customHeight="1">
      <c r="A52" s="73" t="str">
        <f t="shared" si="1"/>
        <v>#VALUE!</v>
      </c>
      <c r="B52" s="74" t="str">
        <f>+Calculos!M29</f>
        <v>Diciembre</v>
      </c>
      <c r="C52" s="44" t="str">
        <f>Calculos!F29</f>
        <v>#VALUE!</v>
      </c>
      <c r="D52" s="44" t="str">
        <f>Calculos!G29</f>
        <v>#VALUE!</v>
      </c>
      <c r="E52" s="44" t="str">
        <f>Calculos!H29</f>
        <v>#VALUE!</v>
      </c>
      <c r="F52" s="44" t="str">
        <f>Calculos!I29</f>
        <v>#VALUE!</v>
      </c>
      <c r="G52" s="44" t="str">
        <f>Calculos!J29</f>
        <v>#VALUE!</v>
      </c>
      <c r="H52" s="44" t="str">
        <f>Calculos!K29</f>
        <v>#VALUE!</v>
      </c>
      <c r="I52" s="44" t="str">
        <f>Calculos!L29</f>
        <v>#VALUE!</v>
      </c>
      <c r="J52" s="39" t="str">
        <f t="shared" si="3"/>
        <v>#VALUE!</v>
      </c>
      <c r="K52" s="77"/>
    </row>
    <row r="53" ht="12.75" customHeight="1">
      <c r="A53" s="73" t="str">
        <f t="shared" si="1"/>
        <v>#VALUE!</v>
      </c>
      <c r="B53" s="74" t="str">
        <f>+Calculos!M30</f>
        <v>Enero</v>
      </c>
      <c r="C53" s="44" t="str">
        <f>Calculos!F30</f>
        <v>#VALUE!</v>
      </c>
      <c r="D53" s="44" t="str">
        <f>Calculos!G30</f>
        <v>#VALUE!</v>
      </c>
      <c r="E53" s="44" t="str">
        <f>Calculos!H30</f>
        <v>#VALUE!</v>
      </c>
      <c r="F53" s="44" t="str">
        <f>Calculos!I30</f>
        <v>#VALUE!</v>
      </c>
      <c r="G53" s="44" t="str">
        <f>Calculos!J30</f>
        <v>#VALUE!</v>
      </c>
      <c r="H53" s="44" t="str">
        <f>Calculos!K30</f>
        <v>#VALUE!</v>
      </c>
      <c r="I53" s="44" t="str">
        <f>Calculos!L30</f>
        <v>#VALUE!</v>
      </c>
      <c r="J53" s="39" t="str">
        <f t="shared" si="3"/>
        <v>#VALUE!</v>
      </c>
      <c r="K53" s="77"/>
    </row>
    <row r="54" ht="12.75" customHeight="1">
      <c r="A54" s="73" t="str">
        <f t="shared" si="1"/>
        <v>#VALUE!</v>
      </c>
      <c r="B54" s="74" t="str">
        <f>+Calculos!M31</f>
        <v>Febrero</v>
      </c>
      <c r="C54" s="44" t="str">
        <f>Calculos!F31</f>
        <v>#VALUE!</v>
      </c>
      <c r="D54" s="44" t="str">
        <f>Calculos!G31</f>
        <v>#VALUE!</v>
      </c>
      <c r="E54" s="44" t="str">
        <f>Calculos!H31</f>
        <v>#VALUE!</v>
      </c>
      <c r="F54" s="44" t="str">
        <f>Calculos!I31</f>
        <v>#VALUE!</v>
      </c>
      <c r="G54" s="44" t="str">
        <f>Calculos!J31</f>
        <v>#VALUE!</v>
      </c>
      <c r="H54" s="44" t="str">
        <f>Calculos!K31</f>
        <v>#VALUE!</v>
      </c>
      <c r="I54" s="44" t="str">
        <f>Calculos!L31</f>
        <v>#VALUE!</v>
      </c>
      <c r="J54" s="39" t="str">
        <f t="shared" si="3"/>
        <v>#VALUE!</v>
      </c>
      <c r="K54" s="77"/>
    </row>
    <row r="55" ht="12.75" customHeight="1">
      <c r="A55" s="73" t="str">
        <f t="shared" si="1"/>
        <v>#VALUE!</v>
      </c>
      <c r="B55" s="74" t="str">
        <f>+Calculos!M32</f>
        <v>Marzo</v>
      </c>
      <c r="C55" s="44" t="str">
        <f>Calculos!F32</f>
        <v>#VALUE!</v>
      </c>
      <c r="D55" s="44" t="str">
        <f>Calculos!G32</f>
        <v>#VALUE!</v>
      </c>
      <c r="E55" s="44" t="str">
        <f>Calculos!H32</f>
        <v>#VALUE!</v>
      </c>
      <c r="F55" s="44" t="str">
        <f>Calculos!I32</f>
        <v>#VALUE!</v>
      </c>
      <c r="G55" s="44" t="str">
        <f>Calculos!J32</f>
        <v>#VALUE!</v>
      </c>
      <c r="H55" s="44" t="str">
        <f>Calculos!K32</f>
        <v>#VALUE!</v>
      </c>
      <c r="I55" s="44" t="str">
        <f>Calculos!L32</f>
        <v>#VALUE!</v>
      </c>
      <c r="J55" s="39" t="str">
        <f t="shared" si="3"/>
        <v>#VALUE!</v>
      </c>
      <c r="K55" s="77"/>
    </row>
    <row r="56" ht="12.75" customHeight="1">
      <c r="A56" s="73" t="str">
        <f t="shared" si="1"/>
        <v>#VALUE!</v>
      </c>
      <c r="B56" s="74" t="str">
        <f>+Calculos!M33</f>
        <v>Abril</v>
      </c>
      <c r="C56" s="44" t="str">
        <f>Calculos!F33</f>
        <v>#VALUE!</v>
      </c>
      <c r="D56" s="44" t="str">
        <f>Calculos!G33</f>
        <v>#VALUE!</v>
      </c>
      <c r="E56" s="44" t="str">
        <f>Calculos!H33</f>
        <v>#VALUE!</v>
      </c>
      <c r="F56" s="44" t="str">
        <f>Calculos!I33</f>
        <v>#VALUE!</v>
      </c>
      <c r="G56" s="44" t="str">
        <f>Calculos!J33</f>
        <v>#VALUE!</v>
      </c>
      <c r="H56" s="44" t="str">
        <f>Calculos!K33</f>
        <v>#VALUE!</v>
      </c>
      <c r="I56" s="44" t="str">
        <f>Calculos!L33</f>
        <v>#VALUE!</v>
      </c>
      <c r="J56" s="39" t="str">
        <f t="shared" si="3"/>
        <v>#VALUE!</v>
      </c>
      <c r="K56" s="77"/>
    </row>
    <row r="57" ht="12.75" customHeight="1">
      <c r="A57" s="73" t="str">
        <f t="shared" si="1"/>
        <v>#VALUE!</v>
      </c>
      <c r="B57" s="74" t="str">
        <f>+Calculos!M34</f>
        <v>Mayo</v>
      </c>
      <c r="C57" s="44" t="str">
        <f>Calculos!F34</f>
        <v>#VALUE!</v>
      </c>
      <c r="D57" s="44" t="str">
        <f>Calculos!G34</f>
        <v>#VALUE!</v>
      </c>
      <c r="E57" s="44" t="str">
        <f>Calculos!H34</f>
        <v>#VALUE!</v>
      </c>
      <c r="F57" s="44" t="str">
        <f>Calculos!I34</f>
        <v>#VALUE!</v>
      </c>
      <c r="G57" s="44" t="str">
        <f>Calculos!J34</f>
        <v>#VALUE!</v>
      </c>
      <c r="H57" s="44" t="str">
        <f>Calculos!K34</f>
        <v>#VALUE!</v>
      </c>
      <c r="I57" s="44" t="str">
        <f>Calculos!L34</f>
        <v>#VALUE!</v>
      </c>
      <c r="J57" s="39" t="str">
        <f t="shared" si="3"/>
        <v>#VALUE!</v>
      </c>
      <c r="K57" s="77"/>
    </row>
    <row r="58" ht="12.75" customHeight="1">
      <c r="A58" s="73" t="str">
        <f t="shared" si="1"/>
        <v>#VALUE!</v>
      </c>
      <c r="B58" s="74" t="str">
        <f>+Calculos!M35</f>
        <v>Junio</v>
      </c>
      <c r="C58" s="44" t="str">
        <f>Calculos!F35</f>
        <v>#VALUE!</v>
      </c>
      <c r="D58" s="44" t="str">
        <f>Calculos!G35</f>
        <v>#VALUE!</v>
      </c>
      <c r="E58" s="44" t="str">
        <f>Calculos!H35</f>
        <v>#VALUE!</v>
      </c>
      <c r="F58" s="44" t="str">
        <f>Calculos!I35</f>
        <v>#VALUE!</v>
      </c>
      <c r="G58" s="44" t="str">
        <f>Calculos!J35</f>
        <v>#VALUE!</v>
      </c>
      <c r="H58" s="44" t="str">
        <f>Calculos!K35</f>
        <v>#VALUE!</v>
      </c>
      <c r="I58" s="44" t="str">
        <f>Calculos!L35</f>
        <v>#VALUE!</v>
      </c>
      <c r="J58" s="39" t="str">
        <f t="shared" si="3"/>
        <v>#VALUE!</v>
      </c>
      <c r="K58" s="77"/>
    </row>
    <row r="59" ht="12.75" customHeight="1">
      <c r="A59" s="73" t="str">
        <f t="shared" si="1"/>
        <v>#VALUE!</v>
      </c>
      <c r="B59" s="74" t="str">
        <f>+Calculos!M36</f>
        <v>Julio</v>
      </c>
      <c r="C59" s="44" t="str">
        <f>Calculos!F36</f>
        <v>#VALUE!</v>
      </c>
      <c r="D59" s="44" t="str">
        <f>Calculos!G36</f>
        <v>#VALUE!</v>
      </c>
      <c r="E59" s="44" t="str">
        <f>Calculos!H36</f>
        <v>#VALUE!</v>
      </c>
      <c r="F59" s="44" t="str">
        <f>Calculos!I36</f>
        <v>#VALUE!</v>
      </c>
      <c r="G59" s="44" t="str">
        <f>Calculos!J36</f>
        <v>#VALUE!</v>
      </c>
      <c r="H59" s="44" t="str">
        <f>Calculos!K36</f>
        <v>#VALUE!</v>
      </c>
      <c r="I59" s="44" t="str">
        <f>Calculos!L36</f>
        <v>#VALUE!</v>
      </c>
      <c r="J59" s="39" t="str">
        <f t="shared" si="3"/>
        <v>#VALUE!</v>
      </c>
      <c r="K59" s="77"/>
    </row>
    <row r="60" ht="12.75" customHeight="1">
      <c r="A60" s="73" t="str">
        <f t="shared" si="1"/>
        <v>#VALUE!</v>
      </c>
      <c r="B60" s="74" t="str">
        <f>+Calculos!M37</f>
        <v>Agosto</v>
      </c>
      <c r="C60" s="44" t="str">
        <f>Calculos!F37</f>
        <v>#VALUE!</v>
      </c>
      <c r="D60" s="44" t="str">
        <f>Calculos!G37</f>
        <v>#VALUE!</v>
      </c>
      <c r="E60" s="44" t="str">
        <f>Calculos!H37</f>
        <v>#VALUE!</v>
      </c>
      <c r="F60" s="44" t="str">
        <f>Calculos!I37</f>
        <v>#VALUE!</v>
      </c>
      <c r="G60" s="44" t="str">
        <f>Calculos!J37</f>
        <v>#VALUE!</v>
      </c>
      <c r="H60" s="44" t="str">
        <f>Calculos!K37</f>
        <v>#VALUE!</v>
      </c>
      <c r="I60" s="44" t="str">
        <f>Calculos!L37</f>
        <v>#VALUE!</v>
      </c>
      <c r="J60" s="39" t="str">
        <f t="shared" si="3"/>
        <v>#VALUE!</v>
      </c>
      <c r="K60" s="77"/>
    </row>
    <row r="61" ht="12.75" customHeight="1">
      <c r="A61" s="73" t="str">
        <f t="shared" si="1"/>
        <v>#VALUE!</v>
      </c>
      <c r="B61" s="74" t="str">
        <f>+Calculos!M38</f>
        <v>Septiembre</v>
      </c>
      <c r="C61" s="44" t="str">
        <f>Calculos!F38</f>
        <v>#VALUE!</v>
      </c>
      <c r="D61" s="44" t="str">
        <f>Calculos!G38</f>
        <v>#VALUE!</v>
      </c>
      <c r="E61" s="44" t="str">
        <f>Calculos!H38</f>
        <v>#VALUE!</v>
      </c>
      <c r="F61" s="44" t="str">
        <f>Calculos!I38</f>
        <v>#VALUE!</v>
      </c>
      <c r="G61" s="44" t="str">
        <f>Calculos!J38</f>
        <v>#VALUE!</v>
      </c>
      <c r="H61" s="44" t="str">
        <f>Calculos!K38</f>
        <v>#VALUE!</v>
      </c>
      <c r="I61" s="44" t="str">
        <f>Calculos!L38</f>
        <v>#VALUE!</v>
      </c>
      <c r="J61" s="39" t="str">
        <f t="shared" si="3"/>
        <v>#VALUE!</v>
      </c>
      <c r="K61" s="77"/>
    </row>
    <row r="62" ht="12.75" customHeight="1">
      <c r="A62" s="73" t="str">
        <f t="shared" si="1"/>
        <v>#VALUE!</v>
      </c>
      <c r="B62" s="74" t="str">
        <f>+Calculos!M39</f>
        <v>Octubre</v>
      </c>
      <c r="C62" s="44" t="str">
        <f>Calculos!F39</f>
        <v>#VALUE!</v>
      </c>
      <c r="D62" s="44" t="str">
        <f>Calculos!G39</f>
        <v>#VALUE!</v>
      </c>
      <c r="E62" s="44" t="str">
        <f>Calculos!H39</f>
        <v>#VALUE!</v>
      </c>
      <c r="F62" s="44" t="str">
        <f>Calculos!I39</f>
        <v>#VALUE!</v>
      </c>
      <c r="G62" s="44" t="str">
        <f>Calculos!J39</f>
        <v>#VALUE!</v>
      </c>
      <c r="H62" s="44" t="str">
        <f>Calculos!K39</f>
        <v>#VALUE!</v>
      </c>
      <c r="I62" s="44" t="str">
        <f>Calculos!L39</f>
        <v>#VALUE!</v>
      </c>
      <c r="J62" s="39" t="str">
        <f t="shared" si="3"/>
        <v>#VALUE!</v>
      </c>
      <c r="K62" s="77"/>
    </row>
    <row r="63" ht="12.75" customHeight="1">
      <c r="A63" s="73" t="str">
        <f t="shared" si="1"/>
        <v>#VALUE!</v>
      </c>
      <c r="B63" s="74" t="str">
        <f>+Calculos!M40</f>
        <v>Noviembre</v>
      </c>
      <c r="C63" s="44" t="str">
        <f>Calculos!F40</f>
        <v>#VALUE!</v>
      </c>
      <c r="D63" s="44" t="str">
        <f>Calculos!G40</f>
        <v>#VALUE!</v>
      </c>
      <c r="E63" s="44" t="str">
        <f>Calculos!H40</f>
        <v>#VALUE!</v>
      </c>
      <c r="F63" s="44" t="str">
        <f>Calculos!I40</f>
        <v>#VALUE!</v>
      </c>
      <c r="G63" s="44" t="str">
        <f>Calculos!J40</f>
        <v>#VALUE!</v>
      </c>
      <c r="H63" s="44" t="str">
        <f>Calculos!K40</f>
        <v>#VALUE!</v>
      </c>
      <c r="I63" s="44" t="str">
        <f>Calculos!L40</f>
        <v>#VALUE!</v>
      </c>
      <c r="J63" s="39" t="str">
        <f t="shared" si="3"/>
        <v>#VALUE!</v>
      </c>
      <c r="K63" s="77"/>
    </row>
    <row r="64" ht="12.75" customHeight="1">
      <c r="A64" s="73" t="str">
        <f t="shared" si="1"/>
        <v>#VALUE!</v>
      </c>
      <c r="B64" s="74" t="str">
        <f>+Calculos!M41</f>
        <v>Diciembre</v>
      </c>
      <c r="C64" s="44" t="str">
        <f>Calculos!F41</f>
        <v>#VALUE!</v>
      </c>
      <c r="D64" s="44" t="str">
        <f>Calculos!G41</f>
        <v>#VALUE!</v>
      </c>
      <c r="E64" s="44" t="str">
        <f>Calculos!H41</f>
        <v>#VALUE!</v>
      </c>
      <c r="F64" s="44" t="str">
        <f>Calculos!I41</f>
        <v>#VALUE!</v>
      </c>
      <c r="G64" s="44" t="str">
        <f>Calculos!J41</f>
        <v>#VALUE!</v>
      </c>
      <c r="H64" s="44" t="str">
        <f>Calculos!K41</f>
        <v>#VALUE!</v>
      </c>
      <c r="I64" s="44" t="str">
        <f>Calculos!L41</f>
        <v>#VALUE!</v>
      </c>
      <c r="J64" s="39" t="str">
        <f t="shared" si="3"/>
        <v>#VALUE!</v>
      </c>
      <c r="K64" s="77"/>
    </row>
    <row r="65" ht="12.75" customHeight="1">
      <c r="A65" s="73" t="str">
        <f t="shared" si="1"/>
        <v>#VALUE!</v>
      </c>
      <c r="B65" s="74" t="str">
        <f>+Calculos!M42</f>
        <v>Enero</v>
      </c>
      <c r="C65" s="44" t="str">
        <f>Calculos!F42</f>
        <v>#VALUE!</v>
      </c>
      <c r="D65" s="44" t="str">
        <f>Calculos!G42</f>
        <v>#VALUE!</v>
      </c>
      <c r="E65" s="44" t="str">
        <f>Calculos!H42</f>
        <v>#VALUE!</v>
      </c>
      <c r="F65" s="44" t="str">
        <f>Calculos!I42</f>
        <v>#VALUE!</v>
      </c>
      <c r="G65" s="44" t="str">
        <f>Calculos!J42</f>
        <v>#VALUE!</v>
      </c>
      <c r="H65" s="44" t="str">
        <f>Calculos!K42</f>
        <v>#VALUE!</v>
      </c>
      <c r="I65" s="44" t="str">
        <f>Calculos!L42</f>
        <v>#VALUE!</v>
      </c>
      <c r="J65" s="39" t="str">
        <f t="shared" si="3"/>
        <v>#VALUE!</v>
      </c>
      <c r="K65" s="77"/>
    </row>
    <row r="66" ht="12.75" customHeight="1">
      <c r="A66" s="73" t="str">
        <f t="shared" si="1"/>
        <v>#VALUE!</v>
      </c>
      <c r="B66" s="74" t="str">
        <f>+Calculos!M43</f>
        <v>Febrero</v>
      </c>
      <c r="C66" s="44" t="str">
        <f>Calculos!F43</f>
        <v>#VALUE!</v>
      </c>
      <c r="D66" s="44" t="str">
        <f>Calculos!G43</f>
        <v>#VALUE!</v>
      </c>
      <c r="E66" s="44" t="str">
        <f>Calculos!H43</f>
        <v>#VALUE!</v>
      </c>
      <c r="F66" s="44" t="str">
        <f>Calculos!I43</f>
        <v>#VALUE!</v>
      </c>
      <c r="G66" s="44" t="str">
        <f>Calculos!J43</f>
        <v>#VALUE!</v>
      </c>
      <c r="H66" s="44" t="str">
        <f>Calculos!K43</f>
        <v>#VALUE!</v>
      </c>
      <c r="I66" s="44" t="str">
        <f>Calculos!L43</f>
        <v>#VALUE!</v>
      </c>
      <c r="J66" s="39" t="str">
        <f t="shared" si="3"/>
        <v>#VALUE!</v>
      </c>
      <c r="K66" s="77"/>
    </row>
    <row r="67" ht="12.75" customHeight="1">
      <c r="A67" s="73" t="str">
        <f t="shared" si="1"/>
        <v>#VALUE!</v>
      </c>
      <c r="B67" s="74" t="str">
        <f>+Calculos!M44</f>
        <v>Marzo</v>
      </c>
      <c r="C67" s="44" t="str">
        <f>Calculos!F44</f>
        <v>#VALUE!</v>
      </c>
      <c r="D67" s="44" t="str">
        <f>Calculos!G44</f>
        <v>#VALUE!</v>
      </c>
      <c r="E67" s="44" t="str">
        <f>Calculos!H44</f>
        <v>#VALUE!</v>
      </c>
      <c r="F67" s="44" t="str">
        <f>Calculos!I44</f>
        <v>#VALUE!</v>
      </c>
      <c r="G67" s="44" t="str">
        <f>Calculos!J44</f>
        <v>#VALUE!</v>
      </c>
      <c r="H67" s="44" t="str">
        <f>Calculos!K44</f>
        <v>#VALUE!</v>
      </c>
      <c r="I67" s="44" t="str">
        <f>Calculos!L44</f>
        <v>#VALUE!</v>
      </c>
      <c r="J67" s="39" t="str">
        <f t="shared" si="3"/>
        <v>#VALUE!</v>
      </c>
      <c r="K67" s="77"/>
    </row>
    <row r="68" ht="12.75" customHeight="1">
      <c r="A68" s="73" t="str">
        <f t="shared" si="1"/>
        <v>#VALUE!</v>
      </c>
      <c r="B68" s="74" t="str">
        <f>+Calculos!M45</f>
        <v>Abril</v>
      </c>
      <c r="C68" s="44" t="str">
        <f>Calculos!F45</f>
        <v>#VALUE!</v>
      </c>
      <c r="D68" s="44" t="str">
        <f>Calculos!G45</f>
        <v>#VALUE!</v>
      </c>
      <c r="E68" s="44" t="str">
        <f>Calculos!H45</f>
        <v>#VALUE!</v>
      </c>
      <c r="F68" s="44" t="str">
        <f>Calculos!I45</f>
        <v>#VALUE!</v>
      </c>
      <c r="G68" s="44" t="str">
        <f>Calculos!J45</f>
        <v>#VALUE!</v>
      </c>
      <c r="H68" s="44" t="str">
        <f>Calculos!K45</f>
        <v>#VALUE!</v>
      </c>
      <c r="I68" s="44" t="str">
        <f>Calculos!L45</f>
        <v>#VALUE!</v>
      </c>
      <c r="J68" s="39" t="str">
        <f t="shared" si="3"/>
        <v>#VALUE!</v>
      </c>
      <c r="K68" s="77"/>
    </row>
    <row r="69" ht="12.75" customHeight="1">
      <c r="A69" s="73" t="str">
        <f t="shared" si="1"/>
        <v>#VALUE!</v>
      </c>
      <c r="B69" s="74" t="str">
        <f>+Calculos!M46</f>
        <v>Mayo</v>
      </c>
      <c r="C69" s="44" t="str">
        <f>Calculos!F46</f>
        <v>#VALUE!</v>
      </c>
      <c r="D69" s="44" t="str">
        <f>Calculos!G46</f>
        <v>#VALUE!</v>
      </c>
      <c r="E69" s="44" t="str">
        <f>Calculos!H46</f>
        <v>#VALUE!</v>
      </c>
      <c r="F69" s="44" t="str">
        <f>Calculos!I46</f>
        <v>#VALUE!</v>
      </c>
      <c r="G69" s="44" t="str">
        <f>Calculos!J46</f>
        <v>#VALUE!</v>
      </c>
      <c r="H69" s="44" t="str">
        <f>Calculos!K46</f>
        <v>#VALUE!</v>
      </c>
      <c r="I69" s="44" t="str">
        <f>Calculos!L46</f>
        <v>#VALUE!</v>
      </c>
      <c r="J69" s="39" t="str">
        <f t="shared" si="3"/>
        <v>#VALUE!</v>
      </c>
      <c r="K69" s="77"/>
    </row>
    <row r="70" ht="12.75" customHeight="1">
      <c r="A70" s="73" t="str">
        <f t="shared" si="1"/>
        <v>#VALUE!</v>
      </c>
      <c r="B70" s="74" t="str">
        <f>+Calculos!M47</f>
        <v>Junio</v>
      </c>
      <c r="C70" s="44" t="str">
        <f>Calculos!F47</f>
        <v>#VALUE!</v>
      </c>
      <c r="D70" s="44" t="str">
        <f>Calculos!G47</f>
        <v>#VALUE!</v>
      </c>
      <c r="E70" s="44" t="str">
        <f>Calculos!H47</f>
        <v>#VALUE!</v>
      </c>
      <c r="F70" s="44" t="str">
        <f>Calculos!I47</f>
        <v>#VALUE!</v>
      </c>
      <c r="G70" s="44" t="str">
        <f>Calculos!J47</f>
        <v>#VALUE!</v>
      </c>
      <c r="H70" s="44" t="str">
        <f>Calculos!K47</f>
        <v>#VALUE!</v>
      </c>
      <c r="I70" s="44" t="str">
        <f>Calculos!L47</f>
        <v>#VALUE!</v>
      </c>
      <c r="J70" s="39" t="str">
        <f t="shared" si="3"/>
        <v>#VALUE!</v>
      </c>
      <c r="K70" s="77"/>
    </row>
    <row r="71" ht="12.75" customHeight="1">
      <c r="A71" s="73" t="str">
        <f t="shared" si="1"/>
        <v>#VALUE!</v>
      </c>
      <c r="B71" s="74" t="str">
        <f>+Calculos!M48</f>
        <v>Julio</v>
      </c>
      <c r="C71" s="44" t="str">
        <f>Calculos!F48</f>
        <v>#VALUE!</v>
      </c>
      <c r="D71" s="44" t="str">
        <f>Calculos!G48</f>
        <v>#VALUE!</v>
      </c>
      <c r="E71" s="44" t="str">
        <f>Calculos!H48</f>
        <v>#VALUE!</v>
      </c>
      <c r="F71" s="44" t="str">
        <f>Calculos!I48</f>
        <v>#VALUE!</v>
      </c>
      <c r="G71" s="44" t="str">
        <f>Calculos!J48</f>
        <v>#VALUE!</v>
      </c>
      <c r="H71" s="44" t="str">
        <f>Calculos!K48</f>
        <v>#VALUE!</v>
      </c>
      <c r="I71" s="44" t="str">
        <f>Calculos!L48</f>
        <v>#VALUE!</v>
      </c>
      <c r="J71" s="39" t="str">
        <f t="shared" si="3"/>
        <v>#VALUE!</v>
      </c>
      <c r="K71" s="77"/>
    </row>
    <row r="72" ht="12.75" customHeight="1">
      <c r="A72" s="73" t="str">
        <f t="shared" si="1"/>
        <v>#VALUE!</v>
      </c>
      <c r="B72" s="74" t="str">
        <f>+Calculos!M49</f>
        <v>Agosto</v>
      </c>
      <c r="C72" s="44" t="str">
        <f>Calculos!F49</f>
        <v>#VALUE!</v>
      </c>
      <c r="D72" s="44" t="str">
        <f>Calculos!G49</f>
        <v>#VALUE!</v>
      </c>
      <c r="E72" s="44" t="str">
        <f>Calculos!H49</f>
        <v>#VALUE!</v>
      </c>
      <c r="F72" s="44" t="str">
        <f>Calculos!I49</f>
        <v>#VALUE!</v>
      </c>
      <c r="G72" s="44" t="str">
        <f>Calculos!J49</f>
        <v>#VALUE!</v>
      </c>
      <c r="H72" s="44" t="str">
        <f>Calculos!K49</f>
        <v>#VALUE!</v>
      </c>
      <c r="I72" s="44" t="str">
        <f>Calculos!L49</f>
        <v>#VALUE!</v>
      </c>
      <c r="J72" s="39" t="str">
        <f t="shared" si="3"/>
        <v>#VALUE!</v>
      </c>
      <c r="K72" s="77"/>
    </row>
    <row r="73" ht="12.75" customHeight="1">
      <c r="A73" s="73" t="str">
        <f t="shared" si="1"/>
        <v>#VALUE!</v>
      </c>
      <c r="B73" s="74" t="str">
        <f>+Calculos!M50</f>
        <v>Septiembre</v>
      </c>
      <c r="C73" s="44" t="str">
        <f>Calculos!F50</f>
        <v>#VALUE!</v>
      </c>
      <c r="D73" s="44" t="str">
        <f>Calculos!G50</f>
        <v>#VALUE!</v>
      </c>
      <c r="E73" s="44" t="str">
        <f>Calculos!H50</f>
        <v>#VALUE!</v>
      </c>
      <c r="F73" s="44" t="str">
        <f>Calculos!I50</f>
        <v>#VALUE!</v>
      </c>
      <c r="G73" s="44" t="str">
        <f>Calculos!J50</f>
        <v>#VALUE!</v>
      </c>
      <c r="H73" s="44" t="str">
        <f>Calculos!K50</f>
        <v>#VALUE!</v>
      </c>
      <c r="I73" s="44" t="str">
        <f>Calculos!L50</f>
        <v>#VALUE!</v>
      </c>
      <c r="J73" s="39" t="str">
        <f t="shared" si="3"/>
        <v>#VALUE!</v>
      </c>
      <c r="K73" s="77"/>
    </row>
    <row r="74" ht="12.75" customHeight="1">
      <c r="A74" s="73" t="str">
        <f t="shared" si="1"/>
        <v>#VALUE!</v>
      </c>
      <c r="B74" s="74" t="str">
        <f>+Calculos!M51</f>
        <v>Octubre</v>
      </c>
      <c r="C74" s="44" t="str">
        <f>Calculos!F51</f>
        <v>#VALUE!</v>
      </c>
      <c r="D74" s="44" t="str">
        <f>Calculos!G51</f>
        <v>#VALUE!</v>
      </c>
      <c r="E74" s="44" t="str">
        <f>Calculos!H51</f>
        <v>#VALUE!</v>
      </c>
      <c r="F74" s="44" t="str">
        <f>Calculos!I51</f>
        <v>#VALUE!</v>
      </c>
      <c r="G74" s="44" t="str">
        <f>Calculos!J51</f>
        <v>#VALUE!</v>
      </c>
      <c r="H74" s="44" t="str">
        <f>Calculos!K51</f>
        <v>#VALUE!</v>
      </c>
      <c r="I74" s="44" t="str">
        <f>Calculos!L51</f>
        <v>#VALUE!</v>
      </c>
      <c r="J74" s="39" t="str">
        <f t="shared" si="3"/>
        <v>#VALUE!</v>
      </c>
      <c r="K74" s="77"/>
    </row>
    <row r="75" ht="12.75" customHeight="1">
      <c r="A75" s="73" t="str">
        <f t="shared" si="1"/>
        <v>#VALUE!</v>
      </c>
      <c r="B75" s="74" t="str">
        <f>+Calculos!M52</f>
        <v>Noviembre</v>
      </c>
      <c r="C75" s="44" t="str">
        <f>Calculos!F52</f>
        <v>#VALUE!</v>
      </c>
      <c r="D75" s="44" t="str">
        <f>Calculos!G52</f>
        <v>#VALUE!</v>
      </c>
      <c r="E75" s="44" t="str">
        <f>Calculos!H52</f>
        <v>#VALUE!</v>
      </c>
      <c r="F75" s="44" t="str">
        <f>Calculos!I52</f>
        <v>#VALUE!</v>
      </c>
      <c r="G75" s="44" t="str">
        <f>Calculos!J52</f>
        <v>#VALUE!</v>
      </c>
      <c r="H75" s="44" t="str">
        <f>Calculos!K52</f>
        <v>#VALUE!</v>
      </c>
      <c r="I75" s="44" t="str">
        <f>Calculos!L52</f>
        <v>#VALUE!</v>
      </c>
      <c r="J75" s="39" t="str">
        <f t="shared" si="3"/>
        <v>#VALUE!</v>
      </c>
      <c r="K75" s="77"/>
    </row>
    <row r="76" ht="12.75" customHeight="1">
      <c r="A76" s="73" t="str">
        <f t="shared" si="1"/>
        <v>#VALUE!</v>
      </c>
      <c r="B76" s="74" t="str">
        <f>+Calculos!M53</f>
        <v>Diciembre</v>
      </c>
      <c r="C76" s="44" t="str">
        <f>Calculos!F53</f>
        <v>#VALUE!</v>
      </c>
      <c r="D76" s="44" t="str">
        <f>Calculos!G53</f>
        <v>#VALUE!</v>
      </c>
      <c r="E76" s="44" t="str">
        <f>Calculos!H53</f>
        <v>#VALUE!</v>
      </c>
      <c r="F76" s="44" t="str">
        <f>Calculos!I53</f>
        <v>#VALUE!</v>
      </c>
      <c r="G76" s="44" t="str">
        <f>Calculos!J53</f>
        <v>#VALUE!</v>
      </c>
      <c r="H76" s="44" t="str">
        <f>Calculos!K53</f>
        <v>#VALUE!</v>
      </c>
      <c r="I76" s="44" t="str">
        <f>Calculos!L53</f>
        <v>#VALUE!</v>
      </c>
      <c r="J76" s="39" t="str">
        <f t="shared" si="3"/>
        <v>#VALUE!</v>
      </c>
      <c r="K76" s="77"/>
    </row>
    <row r="77" ht="12.75" customHeight="1">
      <c r="A77" s="73" t="str">
        <f t="shared" si="1"/>
        <v>#VALUE!</v>
      </c>
      <c r="B77" s="74" t="str">
        <f>+Calculos!M54</f>
        <v>Enero</v>
      </c>
      <c r="C77" s="44" t="str">
        <f>Calculos!F54</f>
        <v>#VALUE!</v>
      </c>
      <c r="D77" s="44" t="str">
        <f>Calculos!G54</f>
        <v>#VALUE!</v>
      </c>
      <c r="E77" s="44" t="str">
        <f>Calculos!H54</f>
        <v>#VALUE!</v>
      </c>
      <c r="F77" s="44" t="str">
        <f>Calculos!I54</f>
        <v>#VALUE!</v>
      </c>
      <c r="G77" s="44" t="str">
        <f>Calculos!J54</f>
        <v>#VALUE!</v>
      </c>
      <c r="H77" s="44" t="str">
        <f>Calculos!K54</f>
        <v>#VALUE!</v>
      </c>
      <c r="I77" s="44" t="str">
        <f>Calculos!L54</f>
        <v>#VALUE!</v>
      </c>
      <c r="J77" s="39" t="str">
        <f t="shared" si="3"/>
        <v>#VALUE!</v>
      </c>
      <c r="K77" s="77"/>
    </row>
    <row r="78" ht="12.75" customHeight="1">
      <c r="A78" s="73" t="str">
        <f t="shared" si="1"/>
        <v>#VALUE!</v>
      </c>
      <c r="B78" s="74" t="str">
        <f>+Calculos!M55</f>
        <v>Febrero</v>
      </c>
      <c r="C78" s="44" t="str">
        <f>Calculos!F55</f>
        <v>#VALUE!</v>
      </c>
      <c r="D78" s="44" t="str">
        <f>Calculos!G55</f>
        <v>#VALUE!</v>
      </c>
      <c r="E78" s="44" t="str">
        <f>Calculos!H55</f>
        <v>#VALUE!</v>
      </c>
      <c r="F78" s="44" t="str">
        <f>Calculos!I55</f>
        <v>#VALUE!</v>
      </c>
      <c r="G78" s="44" t="str">
        <f>Calculos!J55</f>
        <v>#VALUE!</v>
      </c>
      <c r="H78" s="44" t="str">
        <f>Calculos!K55</f>
        <v>#VALUE!</v>
      </c>
      <c r="I78" s="44" t="str">
        <f>Calculos!L55</f>
        <v>#VALUE!</v>
      </c>
      <c r="J78" s="39" t="str">
        <f t="shared" si="3"/>
        <v>#VALUE!</v>
      </c>
      <c r="K78" s="77"/>
    </row>
    <row r="79" ht="12.75" customHeight="1">
      <c r="A79" s="73" t="str">
        <f t="shared" si="1"/>
        <v>#VALUE!</v>
      </c>
      <c r="B79" s="74" t="str">
        <f>+Calculos!M56</f>
        <v>Marzo</v>
      </c>
      <c r="C79" s="44" t="str">
        <f>Calculos!F56</f>
        <v>#VALUE!</v>
      </c>
      <c r="D79" s="44" t="str">
        <f>Calculos!G56</f>
        <v>#VALUE!</v>
      </c>
      <c r="E79" s="44" t="str">
        <f>Calculos!H56</f>
        <v>#VALUE!</v>
      </c>
      <c r="F79" s="44" t="str">
        <f>Calculos!I56</f>
        <v>#VALUE!</v>
      </c>
      <c r="G79" s="44" t="str">
        <f>Calculos!J56</f>
        <v>#VALUE!</v>
      </c>
      <c r="H79" s="44" t="str">
        <f>Calculos!K56</f>
        <v>#VALUE!</v>
      </c>
      <c r="I79" s="44" t="str">
        <f>Calculos!L56</f>
        <v>#VALUE!</v>
      </c>
      <c r="J79" s="39" t="str">
        <f t="shared" si="3"/>
        <v>#VALUE!</v>
      </c>
      <c r="K79" s="77"/>
    </row>
    <row r="80" ht="12.75" customHeight="1">
      <c r="A80" s="73" t="str">
        <f t="shared" si="1"/>
        <v>#VALUE!</v>
      </c>
      <c r="B80" s="74" t="str">
        <f>+Calculos!M57</f>
        <v>Abril</v>
      </c>
      <c r="C80" s="44" t="str">
        <f>Calculos!F57</f>
        <v>#VALUE!</v>
      </c>
      <c r="D80" s="44" t="str">
        <f>Calculos!G57</f>
        <v>#VALUE!</v>
      </c>
      <c r="E80" s="44" t="str">
        <f>Calculos!H57</f>
        <v>#VALUE!</v>
      </c>
      <c r="F80" s="44" t="str">
        <f>Calculos!I57</f>
        <v>#VALUE!</v>
      </c>
      <c r="G80" s="44" t="str">
        <f>Calculos!J57</f>
        <v>#VALUE!</v>
      </c>
      <c r="H80" s="44" t="str">
        <f>Calculos!K57</f>
        <v>#VALUE!</v>
      </c>
      <c r="I80" s="44" t="str">
        <f>Calculos!L57</f>
        <v>#VALUE!</v>
      </c>
      <c r="J80" s="39" t="str">
        <f t="shared" si="3"/>
        <v>#VALUE!</v>
      </c>
      <c r="K80" s="77"/>
    </row>
    <row r="81" ht="12.75" customHeight="1">
      <c r="A81" s="73" t="str">
        <f t="shared" si="1"/>
        <v>#VALUE!</v>
      </c>
      <c r="B81" s="74" t="str">
        <f>+Calculos!M58</f>
        <v>Mayo</v>
      </c>
      <c r="C81" s="44" t="str">
        <f>Calculos!F58</f>
        <v>#VALUE!</v>
      </c>
      <c r="D81" s="44" t="str">
        <f>Calculos!G58</f>
        <v>#VALUE!</v>
      </c>
      <c r="E81" s="44" t="str">
        <f>Calculos!H58</f>
        <v>#VALUE!</v>
      </c>
      <c r="F81" s="44" t="str">
        <f>Calculos!I58</f>
        <v>#VALUE!</v>
      </c>
      <c r="G81" s="44" t="str">
        <f>Calculos!J58</f>
        <v>#VALUE!</v>
      </c>
      <c r="H81" s="44" t="str">
        <f>Calculos!K58</f>
        <v>#VALUE!</v>
      </c>
      <c r="I81" s="44" t="str">
        <f>Calculos!L58</f>
        <v>#VALUE!</v>
      </c>
      <c r="J81" s="39" t="str">
        <f t="shared" si="3"/>
        <v>#VALUE!</v>
      </c>
      <c r="K81" s="77"/>
    </row>
    <row r="82" ht="12.75" customHeight="1">
      <c r="A82" s="73" t="str">
        <f t="shared" si="1"/>
        <v>#VALUE!</v>
      </c>
      <c r="B82" s="74" t="str">
        <f>+Calculos!M59</f>
        <v>Junio</v>
      </c>
      <c r="C82" s="44" t="str">
        <f>Calculos!F59</f>
        <v>#VALUE!</v>
      </c>
      <c r="D82" s="44" t="str">
        <f>Calculos!G59</f>
        <v>#VALUE!</v>
      </c>
      <c r="E82" s="44" t="str">
        <f>Calculos!H59</f>
        <v>#VALUE!</v>
      </c>
      <c r="F82" s="44" t="str">
        <f>Calculos!I59</f>
        <v>#VALUE!</v>
      </c>
      <c r="G82" s="44" t="str">
        <f>Calculos!J59</f>
        <v>#VALUE!</v>
      </c>
      <c r="H82" s="44" t="str">
        <f>Calculos!K59</f>
        <v>#VALUE!</v>
      </c>
      <c r="I82" s="44" t="str">
        <f>Calculos!L59</f>
        <v>#VALUE!</v>
      </c>
      <c r="J82" s="39" t="str">
        <f t="shared" si="3"/>
        <v>#VALUE!</v>
      </c>
      <c r="K82" s="77"/>
    </row>
    <row r="83" ht="12.75" customHeight="1">
      <c r="A83" s="73" t="str">
        <f t="shared" si="1"/>
        <v>#VALUE!</v>
      </c>
      <c r="B83" s="74" t="str">
        <f>+Calculos!M60</f>
        <v>Julio</v>
      </c>
      <c r="C83" s="44" t="str">
        <f>Calculos!F60</f>
        <v>#VALUE!</v>
      </c>
      <c r="D83" s="44" t="str">
        <f>Calculos!G60</f>
        <v>#VALUE!</v>
      </c>
      <c r="E83" s="44" t="str">
        <f>Calculos!H60</f>
        <v>#VALUE!</v>
      </c>
      <c r="F83" s="44" t="str">
        <f>Calculos!I60</f>
        <v>#VALUE!</v>
      </c>
      <c r="G83" s="44" t="str">
        <f>Calculos!J60</f>
        <v>#VALUE!</v>
      </c>
      <c r="H83" s="44" t="str">
        <f>Calculos!K60</f>
        <v>#VALUE!</v>
      </c>
      <c r="I83" s="44" t="str">
        <f>Calculos!L60</f>
        <v>#VALUE!</v>
      </c>
      <c r="J83" s="39" t="str">
        <f t="shared" si="3"/>
        <v>#VALUE!</v>
      </c>
      <c r="K83" s="77"/>
    </row>
    <row r="84" ht="12.75" customHeight="1">
      <c r="A84" s="73" t="str">
        <f t="shared" si="1"/>
        <v>#VALUE!</v>
      </c>
      <c r="B84" s="74" t="str">
        <f>+Calculos!M61</f>
        <v>Agosto</v>
      </c>
      <c r="C84" s="44" t="str">
        <f>Calculos!F61</f>
        <v>#VALUE!</v>
      </c>
      <c r="D84" s="44" t="str">
        <f>Calculos!G61</f>
        <v>#VALUE!</v>
      </c>
      <c r="E84" s="44" t="str">
        <f>Calculos!H61</f>
        <v>#VALUE!</v>
      </c>
      <c r="F84" s="44" t="str">
        <f>Calculos!I61</f>
        <v>#VALUE!</v>
      </c>
      <c r="G84" s="44" t="str">
        <f>Calculos!J61</f>
        <v>#VALUE!</v>
      </c>
      <c r="H84" s="44" t="str">
        <f>Calculos!K61</f>
        <v>#VALUE!</v>
      </c>
      <c r="I84" s="44" t="str">
        <f>Calculos!L61</f>
        <v>#VALUE!</v>
      </c>
      <c r="J84" s="39" t="str">
        <f t="shared" si="3"/>
        <v>#VALUE!</v>
      </c>
      <c r="K84" s="77"/>
    </row>
    <row r="85" ht="12.75" customHeight="1">
      <c r="A85" s="73" t="str">
        <f t="shared" si="1"/>
        <v>#VALUE!</v>
      </c>
      <c r="B85" s="74" t="str">
        <f>+Calculos!M62</f>
        <v>Septiembre</v>
      </c>
      <c r="C85" s="44" t="str">
        <f>Calculos!F62</f>
        <v>#VALUE!</v>
      </c>
      <c r="D85" s="44" t="str">
        <f>Calculos!G62</f>
        <v>#VALUE!</v>
      </c>
      <c r="E85" s="44" t="str">
        <f>Calculos!H62</f>
        <v>#VALUE!</v>
      </c>
      <c r="F85" s="44" t="str">
        <f>Calculos!I62</f>
        <v>#VALUE!</v>
      </c>
      <c r="G85" s="44" t="str">
        <f>Calculos!J62</f>
        <v>#VALUE!</v>
      </c>
      <c r="H85" s="44" t="str">
        <f>Calculos!K62</f>
        <v>#VALUE!</v>
      </c>
      <c r="I85" s="44" t="str">
        <f>Calculos!L62</f>
        <v>#VALUE!</v>
      </c>
      <c r="J85" s="1" t="str">
        <f t="shared" si="3"/>
        <v>#VALUE!</v>
      </c>
    </row>
    <row r="86" ht="12.75" customHeight="1">
      <c r="A86" s="73" t="str">
        <f t="shared" si="1"/>
        <v>#VALUE!</v>
      </c>
      <c r="B86" s="74" t="str">
        <f>+Calculos!M63</f>
        <v>Octubre</v>
      </c>
      <c r="C86" s="44" t="str">
        <f>Calculos!F63</f>
        <v>#VALUE!</v>
      </c>
      <c r="D86" s="44" t="str">
        <f>Calculos!G63</f>
        <v>#VALUE!</v>
      </c>
      <c r="E86" s="44" t="str">
        <f>Calculos!H63</f>
        <v>#VALUE!</v>
      </c>
      <c r="F86" s="44" t="str">
        <f>Calculos!I63</f>
        <v>#VALUE!</v>
      </c>
      <c r="G86" s="44" t="str">
        <f>Calculos!J63</f>
        <v>#VALUE!</v>
      </c>
      <c r="H86" s="44" t="str">
        <f>Calculos!K63</f>
        <v>#VALUE!</v>
      </c>
      <c r="I86" s="44" t="str">
        <f>Calculos!L63</f>
        <v>#VALUE!</v>
      </c>
      <c r="J86" s="1" t="str">
        <f t="shared" si="3"/>
        <v>#VALUE!</v>
      </c>
    </row>
    <row r="87" ht="12.75" customHeight="1">
      <c r="A87" s="73" t="str">
        <f t="shared" si="1"/>
        <v>#VALUE!</v>
      </c>
      <c r="B87" s="74" t="str">
        <f>+Calculos!M64</f>
        <v>Noviembre</v>
      </c>
      <c r="C87" s="44" t="str">
        <f>Calculos!F64</f>
        <v>#VALUE!</v>
      </c>
      <c r="D87" s="44" t="str">
        <f>Calculos!G64</f>
        <v>#VALUE!</v>
      </c>
      <c r="E87" s="44" t="str">
        <f>Calculos!H64</f>
        <v>#VALUE!</v>
      </c>
      <c r="F87" s="44" t="str">
        <f>Calculos!I64</f>
        <v>#VALUE!</v>
      </c>
      <c r="G87" s="44" t="str">
        <f>Calculos!J64</f>
        <v>#VALUE!</v>
      </c>
      <c r="H87" s="44" t="str">
        <f>Calculos!K64</f>
        <v>#VALUE!</v>
      </c>
      <c r="I87" s="44" t="str">
        <f>Calculos!L64</f>
        <v>#VALUE!</v>
      </c>
      <c r="J87" s="1" t="str">
        <f t="shared" si="3"/>
        <v>#VALUE!</v>
      </c>
    </row>
    <row r="88" ht="12.75" customHeight="1">
      <c r="A88" s="73" t="str">
        <f t="shared" si="1"/>
        <v>#VALUE!</v>
      </c>
      <c r="B88" s="74" t="str">
        <f>+Calculos!M65</f>
        <v>Diciembre</v>
      </c>
      <c r="C88" s="44" t="str">
        <f>Calculos!F65</f>
        <v>#VALUE!</v>
      </c>
      <c r="D88" s="44" t="str">
        <f>Calculos!G65</f>
        <v>#VALUE!</v>
      </c>
      <c r="E88" s="44" t="str">
        <f>Calculos!H65</f>
        <v>#VALUE!</v>
      </c>
      <c r="F88" s="44" t="str">
        <f>Calculos!I65</f>
        <v>#VALUE!</v>
      </c>
      <c r="G88" s="44" t="str">
        <f>Calculos!J65</f>
        <v>#VALUE!</v>
      </c>
      <c r="H88" s="44" t="str">
        <f>Calculos!K65</f>
        <v>#VALUE!</v>
      </c>
      <c r="I88" s="44" t="str">
        <f>Calculos!L65</f>
        <v>#VALUE!</v>
      </c>
      <c r="J88" s="1" t="str">
        <f t="shared" si="3"/>
        <v>#VALUE!</v>
      </c>
    </row>
    <row r="89" ht="12.75" customHeight="1">
      <c r="A89" s="73" t="str">
        <f t="shared" si="1"/>
        <v>#VALUE!</v>
      </c>
      <c r="B89" s="74" t="str">
        <f>+Calculos!M66</f>
        <v>Enero</v>
      </c>
      <c r="C89" s="44" t="str">
        <f>Calculos!F66</f>
        <v>#VALUE!</v>
      </c>
      <c r="D89" s="44" t="str">
        <f>Calculos!G66</f>
        <v>#VALUE!</v>
      </c>
      <c r="E89" s="44" t="str">
        <f>Calculos!H66</f>
        <v>#VALUE!</v>
      </c>
      <c r="F89" s="44" t="str">
        <f>Calculos!I66</f>
        <v>#VALUE!</v>
      </c>
      <c r="G89" s="44" t="str">
        <f>Calculos!J66</f>
        <v>#VALUE!</v>
      </c>
      <c r="H89" s="44" t="str">
        <f>Calculos!K66</f>
        <v>#VALUE!</v>
      </c>
      <c r="I89" s="44" t="str">
        <f>Calculos!L66</f>
        <v>#VALUE!</v>
      </c>
      <c r="J89" s="1" t="str">
        <f t="shared" si="3"/>
        <v>#VALUE!</v>
      </c>
    </row>
    <row r="90" ht="12.75" customHeight="1">
      <c r="A90" s="73" t="str">
        <f t="shared" si="1"/>
        <v>#VALUE!</v>
      </c>
      <c r="B90" s="74" t="str">
        <f>+Calculos!M67</f>
        <v>Febrero</v>
      </c>
      <c r="C90" s="44" t="str">
        <f>Calculos!F67</f>
        <v>#VALUE!</v>
      </c>
      <c r="D90" s="44" t="str">
        <f>Calculos!G67</f>
        <v>#VALUE!</v>
      </c>
      <c r="E90" s="44" t="str">
        <f>Calculos!H67</f>
        <v>#VALUE!</v>
      </c>
      <c r="F90" s="44" t="str">
        <f>Calculos!I67</f>
        <v>#VALUE!</v>
      </c>
      <c r="G90" s="44" t="str">
        <f>Calculos!J67</f>
        <v>#VALUE!</v>
      </c>
      <c r="H90" s="44" t="str">
        <f>Calculos!K67</f>
        <v>#VALUE!</v>
      </c>
      <c r="I90" s="44" t="str">
        <f>Calculos!L67</f>
        <v>#VALUE!</v>
      </c>
      <c r="J90" s="1" t="str">
        <f t="shared" si="3"/>
        <v>#VALUE!</v>
      </c>
    </row>
    <row r="91" ht="12.75" customHeight="1">
      <c r="A91" s="73" t="str">
        <f t="shared" si="1"/>
        <v>#VALUE!</v>
      </c>
      <c r="B91" s="74" t="str">
        <f>+Calculos!M68</f>
        <v>Marzo</v>
      </c>
      <c r="C91" s="44" t="str">
        <f>Calculos!F68</f>
        <v>#VALUE!</v>
      </c>
      <c r="D91" s="44" t="str">
        <f>Calculos!G68</f>
        <v>#VALUE!</v>
      </c>
      <c r="E91" s="44" t="str">
        <f>Calculos!H68</f>
        <v>#VALUE!</v>
      </c>
      <c r="F91" s="44" t="str">
        <f>Calculos!I68</f>
        <v>#VALUE!</v>
      </c>
      <c r="G91" s="44" t="str">
        <f>Calculos!J68</f>
        <v>#VALUE!</v>
      </c>
      <c r="H91" s="44" t="str">
        <f>Calculos!K68</f>
        <v>#VALUE!</v>
      </c>
      <c r="I91" s="44" t="str">
        <f>Calculos!L68</f>
        <v>#VALUE!</v>
      </c>
      <c r="J91" s="1" t="str">
        <f t="shared" si="3"/>
        <v>#VALUE!</v>
      </c>
    </row>
    <row r="92" ht="12.75" customHeight="1">
      <c r="A92" s="73" t="str">
        <f t="shared" si="1"/>
        <v>#VALUE!</v>
      </c>
      <c r="B92" s="74" t="str">
        <f>+Calculos!M69</f>
        <v>Abril</v>
      </c>
      <c r="C92" s="44" t="str">
        <f>Calculos!F69</f>
        <v>#VALUE!</v>
      </c>
      <c r="D92" s="44" t="str">
        <f>Calculos!G69</f>
        <v>#VALUE!</v>
      </c>
      <c r="E92" s="44" t="str">
        <f>Calculos!H69</f>
        <v>#VALUE!</v>
      </c>
      <c r="F92" s="44" t="str">
        <f>Calculos!I69</f>
        <v>#VALUE!</v>
      </c>
      <c r="G92" s="44" t="str">
        <f>Calculos!J69</f>
        <v>#VALUE!</v>
      </c>
      <c r="H92" s="44" t="str">
        <f>Calculos!K69</f>
        <v>#VALUE!</v>
      </c>
      <c r="I92" s="44" t="str">
        <f>Calculos!L69</f>
        <v>#VALUE!</v>
      </c>
      <c r="J92" s="1" t="str">
        <f t="shared" si="3"/>
        <v>#VALUE!</v>
      </c>
    </row>
    <row r="93" ht="12.75" customHeight="1">
      <c r="A93" s="73" t="str">
        <f t="shared" si="1"/>
        <v>#VALUE!</v>
      </c>
      <c r="B93" s="74" t="str">
        <f>+Calculos!M70</f>
        <v>Mayo</v>
      </c>
      <c r="C93" s="44" t="str">
        <f>Calculos!F70</f>
        <v>#VALUE!</v>
      </c>
      <c r="D93" s="44" t="str">
        <f>Calculos!G70</f>
        <v>#VALUE!</v>
      </c>
      <c r="E93" s="44" t="str">
        <f>Calculos!H70</f>
        <v>#VALUE!</v>
      </c>
      <c r="F93" s="44" t="str">
        <f>Calculos!I70</f>
        <v>#VALUE!</v>
      </c>
      <c r="G93" s="44" t="str">
        <f>Calculos!J70</f>
        <v>#VALUE!</v>
      </c>
      <c r="H93" s="44" t="str">
        <f>Calculos!K70</f>
        <v>#VALUE!</v>
      </c>
      <c r="I93" s="44" t="str">
        <f>Calculos!L70</f>
        <v>#VALUE!</v>
      </c>
      <c r="J93" s="1" t="str">
        <f t="shared" si="3"/>
        <v>#VALUE!</v>
      </c>
    </row>
    <row r="94" ht="12.75" customHeight="1">
      <c r="A94" s="73" t="str">
        <f t="shared" si="1"/>
        <v>#VALUE!</v>
      </c>
      <c r="B94" s="74" t="str">
        <f>+Calculos!M71</f>
        <v>Junio</v>
      </c>
      <c r="C94" s="44" t="str">
        <f>Calculos!F71</f>
        <v>#VALUE!</v>
      </c>
      <c r="D94" s="44" t="str">
        <f>Calculos!G71</f>
        <v>#VALUE!</v>
      </c>
      <c r="E94" s="44" t="str">
        <f>Calculos!H71</f>
        <v>#VALUE!</v>
      </c>
      <c r="F94" s="44" t="str">
        <f>Calculos!I71</f>
        <v>#VALUE!</v>
      </c>
      <c r="G94" s="44" t="str">
        <f>Calculos!J71</f>
        <v>#VALUE!</v>
      </c>
      <c r="H94" s="44" t="str">
        <f>Calculos!K71</f>
        <v>#VALUE!</v>
      </c>
      <c r="I94" s="44" t="str">
        <f>Calculos!L71</f>
        <v>#VALUE!</v>
      </c>
      <c r="J94" s="1" t="str">
        <f t="shared" si="3"/>
        <v>#VALUE!</v>
      </c>
    </row>
    <row r="95" ht="12.75" customHeight="1">
      <c r="A95" s="73" t="str">
        <f t="shared" si="1"/>
        <v>#VALUE!</v>
      </c>
      <c r="B95" s="74" t="str">
        <f>+Calculos!M72</f>
        <v>Julio</v>
      </c>
      <c r="C95" s="44" t="str">
        <f>Calculos!F72</f>
        <v>#VALUE!</v>
      </c>
      <c r="D95" s="44" t="str">
        <f>Calculos!G72</f>
        <v>#VALUE!</v>
      </c>
      <c r="E95" s="44" t="str">
        <f>Calculos!H72</f>
        <v>#VALUE!</v>
      </c>
      <c r="F95" s="44" t="str">
        <f>Calculos!I72</f>
        <v>#VALUE!</v>
      </c>
      <c r="G95" s="44" t="str">
        <f>Calculos!J72</f>
        <v>#VALUE!</v>
      </c>
      <c r="H95" s="44" t="str">
        <f>Calculos!K72</f>
        <v>#VALUE!</v>
      </c>
      <c r="I95" s="44" t="str">
        <f>Calculos!L72</f>
        <v>#VALUE!</v>
      </c>
      <c r="J95" s="1" t="str">
        <f t="shared" si="3"/>
        <v>#VALUE!</v>
      </c>
    </row>
    <row r="96" ht="12.75" customHeight="1">
      <c r="A96" s="73" t="str">
        <f t="shared" si="1"/>
        <v>#VALUE!</v>
      </c>
      <c r="B96" s="74" t="str">
        <f>+Calculos!M73</f>
        <v>Agosto</v>
      </c>
      <c r="C96" s="44" t="str">
        <f>Calculos!F73</f>
        <v>#VALUE!</v>
      </c>
      <c r="D96" s="44" t="str">
        <f>Calculos!G73</f>
        <v>#VALUE!</v>
      </c>
      <c r="E96" s="44" t="str">
        <f>Calculos!H73</f>
        <v>#VALUE!</v>
      </c>
      <c r="F96" s="44" t="str">
        <f>Calculos!I73</f>
        <v>#VALUE!</v>
      </c>
      <c r="G96" s="44" t="str">
        <f>Calculos!J73</f>
        <v>#VALUE!</v>
      </c>
      <c r="H96" s="44" t="str">
        <f>Calculos!K73</f>
        <v>#VALUE!</v>
      </c>
      <c r="I96" s="44" t="str">
        <f>Calculos!L73</f>
        <v>#VALUE!</v>
      </c>
      <c r="J96" s="1" t="str">
        <f t="shared" si="3"/>
        <v>#VALUE!</v>
      </c>
    </row>
    <row r="97" ht="12.75" customHeight="1">
      <c r="A97" s="73" t="str">
        <f t="shared" si="1"/>
        <v>#VALUE!</v>
      </c>
      <c r="B97" s="74" t="str">
        <f>+Calculos!M74</f>
        <v>Septiembre</v>
      </c>
      <c r="C97" s="44" t="str">
        <f>Calculos!F74</f>
        <v>#VALUE!</v>
      </c>
      <c r="D97" s="44" t="str">
        <f>Calculos!G74</f>
        <v>#VALUE!</v>
      </c>
      <c r="E97" s="44" t="str">
        <f>Calculos!H74</f>
        <v>#VALUE!</v>
      </c>
      <c r="F97" s="44" t="str">
        <f>Calculos!I74</f>
        <v>#VALUE!</v>
      </c>
      <c r="G97" s="44" t="str">
        <f>Calculos!J74</f>
        <v>#VALUE!</v>
      </c>
      <c r="H97" s="44" t="str">
        <f>Calculos!K74</f>
        <v>#VALUE!</v>
      </c>
      <c r="I97" s="44" t="str">
        <f>Calculos!L74</f>
        <v>#VALUE!</v>
      </c>
      <c r="J97" s="1" t="str">
        <f t="shared" si="3"/>
        <v>#VALUE!</v>
      </c>
    </row>
    <row r="98" ht="12.75" customHeight="1">
      <c r="A98" s="73" t="str">
        <f t="shared" si="1"/>
        <v>#VALUE!</v>
      </c>
      <c r="B98" s="74" t="str">
        <f>+Calculos!M75</f>
        <v>Octubre</v>
      </c>
      <c r="C98" s="44" t="str">
        <f>Calculos!F75</f>
        <v>#VALUE!</v>
      </c>
      <c r="D98" s="44" t="str">
        <f>Calculos!G75</f>
        <v>#VALUE!</v>
      </c>
      <c r="E98" s="44" t="str">
        <f>Calculos!H75</f>
        <v>#VALUE!</v>
      </c>
      <c r="F98" s="44" t="str">
        <f>Calculos!I75</f>
        <v>#VALUE!</v>
      </c>
      <c r="G98" s="44" t="str">
        <f>Calculos!J75</f>
        <v>#VALUE!</v>
      </c>
      <c r="H98" s="44" t="str">
        <f>Calculos!K75</f>
        <v>#VALUE!</v>
      </c>
      <c r="I98" s="44" t="str">
        <f>Calculos!L75</f>
        <v>#VALUE!</v>
      </c>
      <c r="J98" s="1" t="str">
        <f t="shared" si="3"/>
        <v>#VALUE!</v>
      </c>
    </row>
    <row r="99" ht="12.75" customHeight="1">
      <c r="A99" s="73" t="str">
        <f t="shared" si="1"/>
        <v>#VALUE!</v>
      </c>
      <c r="B99" s="74" t="str">
        <f>+Calculos!M76</f>
        <v>Noviembre</v>
      </c>
      <c r="C99" s="44" t="str">
        <f>Calculos!F76</f>
        <v>#VALUE!</v>
      </c>
      <c r="D99" s="44" t="str">
        <f>Calculos!G76</f>
        <v>#VALUE!</v>
      </c>
      <c r="E99" s="44" t="str">
        <f>Calculos!H76</f>
        <v>#VALUE!</v>
      </c>
      <c r="F99" s="44" t="str">
        <f>Calculos!I76</f>
        <v>#VALUE!</v>
      </c>
      <c r="G99" s="44" t="str">
        <f>Calculos!J76</f>
        <v>#VALUE!</v>
      </c>
      <c r="H99" s="44" t="str">
        <f>Calculos!K76</f>
        <v>#VALUE!</v>
      </c>
      <c r="I99" s="44" t="str">
        <f>Calculos!L76</f>
        <v>#VALUE!</v>
      </c>
      <c r="J99" s="1" t="str">
        <f t="shared" si="3"/>
        <v>#VALUE!</v>
      </c>
    </row>
    <row r="100" ht="12.75" customHeight="1">
      <c r="A100" s="73" t="str">
        <f t="shared" si="1"/>
        <v>#VALUE!</v>
      </c>
      <c r="B100" s="74" t="str">
        <f>+Calculos!M77</f>
        <v>Diciembre</v>
      </c>
      <c r="C100" s="44" t="str">
        <f>Calculos!F77</f>
        <v>#VALUE!</v>
      </c>
      <c r="D100" s="44" t="str">
        <f>Calculos!G77</f>
        <v>#VALUE!</v>
      </c>
      <c r="E100" s="44" t="str">
        <f>Calculos!H77</f>
        <v>#VALUE!</v>
      </c>
      <c r="F100" s="44" t="str">
        <f>Calculos!I77</f>
        <v>#VALUE!</v>
      </c>
      <c r="G100" s="44" t="str">
        <f>Calculos!J77</f>
        <v>#VALUE!</v>
      </c>
      <c r="H100" s="44" t="str">
        <f>Calculos!K77</f>
        <v>#VALUE!</v>
      </c>
      <c r="I100" s="44" t="str">
        <f>Calculos!L77</f>
        <v>#VALUE!</v>
      </c>
      <c r="J100" s="1" t="str">
        <f t="shared" si="3"/>
        <v>#VALUE!</v>
      </c>
    </row>
    <row r="101" ht="12.75" customHeight="1">
      <c r="A101" s="73" t="str">
        <f t="shared" si="1"/>
        <v>#VALUE!</v>
      </c>
      <c r="B101" s="74" t="str">
        <f>+Calculos!M78</f>
        <v>Enero</v>
      </c>
      <c r="C101" s="44" t="str">
        <f>Calculos!F78</f>
        <v>#VALUE!</v>
      </c>
      <c r="D101" s="44" t="str">
        <f>Calculos!G78</f>
        <v>#VALUE!</v>
      </c>
      <c r="E101" s="44" t="str">
        <f>Calculos!H78</f>
        <v>#VALUE!</v>
      </c>
      <c r="F101" s="44" t="str">
        <f>Calculos!I78</f>
        <v>#VALUE!</v>
      </c>
      <c r="G101" s="44" t="str">
        <f>Calculos!J78</f>
        <v>#VALUE!</v>
      </c>
      <c r="H101" s="44" t="str">
        <f>Calculos!K78</f>
        <v>#VALUE!</v>
      </c>
      <c r="I101" s="44" t="str">
        <f>Calculos!L78</f>
        <v>#VALUE!</v>
      </c>
      <c r="J101" s="1" t="str">
        <f t="shared" si="3"/>
        <v>#VALUE!</v>
      </c>
    </row>
    <row r="102" ht="12.75" customHeight="1">
      <c r="A102" s="73" t="str">
        <f t="shared" si="1"/>
        <v>#VALUE!</v>
      </c>
      <c r="B102" s="74" t="str">
        <f>+Calculos!M79</f>
        <v>Febrero</v>
      </c>
      <c r="C102" s="44" t="str">
        <f>Calculos!F79</f>
        <v>#VALUE!</v>
      </c>
      <c r="D102" s="44" t="str">
        <f>Calculos!G79</f>
        <v>#VALUE!</v>
      </c>
      <c r="E102" s="44" t="str">
        <f>Calculos!H79</f>
        <v>#VALUE!</v>
      </c>
      <c r="F102" s="44" t="str">
        <f>Calculos!I79</f>
        <v>#VALUE!</v>
      </c>
      <c r="G102" s="44" t="str">
        <f>Calculos!J79</f>
        <v>#VALUE!</v>
      </c>
      <c r="H102" s="44" t="str">
        <f>Calculos!K79</f>
        <v>#VALUE!</v>
      </c>
      <c r="I102" s="44" t="str">
        <f>Calculos!L79</f>
        <v>#VALUE!</v>
      </c>
      <c r="J102" s="1" t="str">
        <f t="shared" si="3"/>
        <v>#VALUE!</v>
      </c>
    </row>
    <row r="103" ht="12.75" customHeight="1">
      <c r="A103" s="73" t="str">
        <f t="shared" si="1"/>
        <v>#VALUE!</v>
      </c>
      <c r="B103" s="74" t="str">
        <f>+Calculos!M80</f>
        <v>Marzo</v>
      </c>
      <c r="C103" s="44" t="str">
        <f>Calculos!F80</f>
        <v>#VALUE!</v>
      </c>
      <c r="D103" s="44" t="str">
        <f>Calculos!G80</f>
        <v>#VALUE!</v>
      </c>
      <c r="E103" s="44" t="str">
        <f>Calculos!H80</f>
        <v>#VALUE!</v>
      </c>
      <c r="F103" s="44" t="str">
        <f>Calculos!I80</f>
        <v>#VALUE!</v>
      </c>
      <c r="G103" s="44" t="str">
        <f>Calculos!J80</f>
        <v>#VALUE!</v>
      </c>
      <c r="H103" s="44" t="str">
        <f>Calculos!K80</f>
        <v>#VALUE!</v>
      </c>
      <c r="I103" s="44" t="str">
        <f>Calculos!L80</f>
        <v>#VALUE!</v>
      </c>
      <c r="J103" s="1" t="str">
        <f t="shared" si="3"/>
        <v>#VALUE!</v>
      </c>
    </row>
    <row r="104" ht="12.75" customHeight="1">
      <c r="A104" s="73" t="str">
        <f t="shared" si="1"/>
        <v>#VALUE!</v>
      </c>
      <c r="B104" s="74" t="str">
        <f>+Calculos!M81</f>
        <v>Abril</v>
      </c>
      <c r="C104" s="44" t="str">
        <f>Calculos!F81</f>
        <v>#VALUE!</v>
      </c>
      <c r="D104" s="44" t="str">
        <f>Calculos!G81</f>
        <v>#VALUE!</v>
      </c>
      <c r="E104" s="44" t="str">
        <f>Calculos!H81</f>
        <v>#VALUE!</v>
      </c>
      <c r="F104" s="44" t="str">
        <f>Calculos!I81</f>
        <v>#VALUE!</v>
      </c>
      <c r="G104" s="44" t="str">
        <f>Calculos!J81</f>
        <v>#VALUE!</v>
      </c>
      <c r="H104" s="44" t="str">
        <f>Calculos!K81</f>
        <v>#VALUE!</v>
      </c>
      <c r="I104" s="44" t="str">
        <f>Calculos!L81</f>
        <v>#VALUE!</v>
      </c>
      <c r="J104" s="1" t="str">
        <f t="shared" si="3"/>
        <v>#VALUE!</v>
      </c>
    </row>
    <row r="105" ht="12.75" customHeight="1">
      <c r="A105" s="73" t="str">
        <f t="shared" si="1"/>
        <v>#VALUE!</v>
      </c>
      <c r="B105" s="74" t="str">
        <f>+Calculos!M82</f>
        <v>Mayo</v>
      </c>
      <c r="C105" s="44" t="str">
        <f>Calculos!F82</f>
        <v>#VALUE!</v>
      </c>
      <c r="D105" s="44" t="str">
        <f>Calculos!G82</f>
        <v>#VALUE!</v>
      </c>
      <c r="E105" s="44" t="str">
        <f>Calculos!H82</f>
        <v>#VALUE!</v>
      </c>
      <c r="F105" s="44" t="str">
        <f>Calculos!I82</f>
        <v>#VALUE!</v>
      </c>
      <c r="G105" s="44" t="str">
        <f>Calculos!J82</f>
        <v>#VALUE!</v>
      </c>
      <c r="H105" s="44" t="str">
        <f>Calculos!K82</f>
        <v>#VALUE!</v>
      </c>
      <c r="I105" s="44" t="str">
        <f>Calculos!L82</f>
        <v>#VALUE!</v>
      </c>
      <c r="J105" s="1" t="str">
        <f t="shared" si="3"/>
        <v>#VALUE!</v>
      </c>
    </row>
    <row r="106" ht="12.75" customHeight="1">
      <c r="A106" s="73" t="str">
        <f t="shared" si="1"/>
        <v>#VALUE!</v>
      </c>
      <c r="B106" s="74" t="str">
        <f>+Calculos!M83</f>
        <v>Junio</v>
      </c>
      <c r="C106" s="44" t="str">
        <f>Calculos!F83</f>
        <v>#VALUE!</v>
      </c>
      <c r="D106" s="44" t="str">
        <f>Calculos!G83</f>
        <v>#VALUE!</v>
      </c>
      <c r="E106" s="44" t="str">
        <f>Calculos!H83</f>
        <v>#VALUE!</v>
      </c>
      <c r="F106" s="44" t="str">
        <f>Calculos!I83</f>
        <v>#VALUE!</v>
      </c>
      <c r="G106" s="44" t="str">
        <f>Calculos!J83</f>
        <v>#VALUE!</v>
      </c>
      <c r="H106" s="44" t="str">
        <f>Calculos!K83</f>
        <v>#VALUE!</v>
      </c>
      <c r="I106" s="44" t="str">
        <f>Calculos!L83</f>
        <v>#VALUE!</v>
      </c>
      <c r="J106" s="1" t="str">
        <f t="shared" si="3"/>
        <v>#VALUE!</v>
      </c>
    </row>
    <row r="107" ht="12.75" customHeight="1">
      <c r="A107" s="73" t="str">
        <f t="shared" si="1"/>
        <v>#VALUE!</v>
      </c>
      <c r="B107" s="74" t="str">
        <f>+Calculos!M84</f>
        <v>Julio</v>
      </c>
      <c r="C107" s="44" t="str">
        <f>Calculos!F84</f>
        <v>#VALUE!</v>
      </c>
      <c r="D107" s="44" t="str">
        <f>Calculos!G84</f>
        <v>#VALUE!</v>
      </c>
      <c r="E107" s="44" t="str">
        <f>Calculos!H84</f>
        <v>#VALUE!</v>
      </c>
      <c r="F107" s="44" t="str">
        <f>Calculos!I84</f>
        <v>#VALUE!</v>
      </c>
      <c r="G107" s="44" t="str">
        <f>Calculos!J84</f>
        <v>#VALUE!</v>
      </c>
      <c r="H107" s="44" t="str">
        <f>Calculos!K84</f>
        <v>#VALUE!</v>
      </c>
      <c r="I107" s="44" t="str">
        <f>Calculos!L84</f>
        <v>#VALUE!</v>
      </c>
      <c r="J107" s="1" t="str">
        <f t="shared" si="3"/>
        <v>#VALUE!</v>
      </c>
    </row>
    <row r="108" ht="12.75" customHeight="1">
      <c r="A108" s="73" t="str">
        <f t="shared" si="1"/>
        <v>#VALUE!</v>
      </c>
      <c r="B108" s="74" t="str">
        <f>+Calculos!M85</f>
        <v>Agosto</v>
      </c>
      <c r="C108" s="44" t="str">
        <f>Calculos!F85</f>
        <v>#VALUE!</v>
      </c>
      <c r="D108" s="44" t="str">
        <f>Calculos!G85</f>
        <v>#VALUE!</v>
      </c>
      <c r="E108" s="44" t="str">
        <f>Calculos!H85</f>
        <v>#VALUE!</v>
      </c>
      <c r="F108" s="44" t="str">
        <f>Calculos!I85</f>
        <v>#VALUE!</v>
      </c>
      <c r="G108" s="44" t="str">
        <f>Calculos!J85</f>
        <v>#VALUE!</v>
      </c>
      <c r="H108" s="44" t="str">
        <f>Calculos!K85</f>
        <v>#VALUE!</v>
      </c>
      <c r="I108" s="44" t="str">
        <f>Calculos!L85</f>
        <v>#VALUE!</v>
      </c>
      <c r="J108" s="1" t="str">
        <f t="shared" si="3"/>
        <v>#VALUE!</v>
      </c>
    </row>
    <row r="109" ht="12.75" customHeight="1">
      <c r="A109" s="73" t="str">
        <f t="shared" si="1"/>
        <v>#VALUE!</v>
      </c>
      <c r="B109" s="74" t="str">
        <f>+Calculos!M86</f>
        <v>Septiembre</v>
      </c>
      <c r="C109" s="44" t="str">
        <f>Calculos!F86</f>
        <v>#VALUE!</v>
      </c>
      <c r="D109" s="44" t="str">
        <f>Calculos!G86</f>
        <v>#VALUE!</v>
      </c>
      <c r="E109" s="44" t="str">
        <f>Calculos!H86</f>
        <v>#VALUE!</v>
      </c>
      <c r="F109" s="44" t="str">
        <f>Calculos!I86</f>
        <v>#VALUE!</v>
      </c>
      <c r="G109" s="44" t="str">
        <f>Calculos!J86</f>
        <v>#VALUE!</v>
      </c>
      <c r="H109" s="44" t="str">
        <f>Calculos!K86</f>
        <v>#VALUE!</v>
      </c>
      <c r="I109" s="44" t="str">
        <f>Calculos!L86</f>
        <v>#VALUE!</v>
      </c>
      <c r="J109" s="1" t="str">
        <f t="shared" si="3"/>
        <v>#VALUE!</v>
      </c>
    </row>
    <row r="110" ht="12.75" customHeight="1">
      <c r="A110" s="73" t="str">
        <f t="shared" si="1"/>
        <v>#VALUE!</v>
      </c>
      <c r="B110" s="74" t="str">
        <f>+Calculos!M87</f>
        <v>Octubre</v>
      </c>
      <c r="C110" s="44" t="str">
        <f>Calculos!F87</f>
        <v>#VALUE!</v>
      </c>
      <c r="D110" s="44" t="str">
        <f>Calculos!G87</f>
        <v>#VALUE!</v>
      </c>
      <c r="E110" s="44" t="str">
        <f>Calculos!H87</f>
        <v>#VALUE!</v>
      </c>
      <c r="F110" s="44" t="str">
        <f>Calculos!I87</f>
        <v>#VALUE!</v>
      </c>
      <c r="G110" s="44" t="str">
        <f>Calculos!J87</f>
        <v>#VALUE!</v>
      </c>
      <c r="H110" s="44" t="str">
        <f>Calculos!K87</f>
        <v>#VALUE!</v>
      </c>
      <c r="I110" s="44" t="str">
        <f>Calculos!L87</f>
        <v>#VALUE!</v>
      </c>
      <c r="J110" s="1" t="str">
        <f t="shared" si="3"/>
        <v>#VALUE!</v>
      </c>
    </row>
    <row r="111" ht="12.75" customHeight="1">
      <c r="A111" s="73" t="str">
        <f t="shared" si="1"/>
        <v>#VALUE!</v>
      </c>
      <c r="B111" s="74" t="str">
        <f>+Calculos!M88</f>
        <v>Noviembre</v>
      </c>
      <c r="C111" s="44" t="str">
        <f>Calculos!F88</f>
        <v>#VALUE!</v>
      </c>
      <c r="D111" s="44" t="str">
        <f>Calculos!G88</f>
        <v>#VALUE!</v>
      </c>
      <c r="E111" s="44" t="str">
        <f>Calculos!H88</f>
        <v>#VALUE!</v>
      </c>
      <c r="F111" s="44" t="str">
        <f>Calculos!I88</f>
        <v>#VALUE!</v>
      </c>
      <c r="G111" s="44" t="str">
        <f>Calculos!J88</f>
        <v>#VALUE!</v>
      </c>
      <c r="H111" s="44" t="str">
        <f>Calculos!K88</f>
        <v>#VALUE!</v>
      </c>
      <c r="I111" s="44" t="str">
        <f>Calculos!L88</f>
        <v>#VALUE!</v>
      </c>
      <c r="J111" s="1" t="str">
        <f t="shared" si="3"/>
        <v>#VALUE!</v>
      </c>
    </row>
    <row r="112" ht="12.75" customHeight="1">
      <c r="A112" s="73" t="str">
        <f t="shared" si="1"/>
        <v>#VALUE!</v>
      </c>
      <c r="B112" s="74" t="str">
        <f>+Calculos!M89</f>
        <v>Diciembre</v>
      </c>
      <c r="C112" s="44" t="str">
        <f>Calculos!F89</f>
        <v>#VALUE!</v>
      </c>
      <c r="D112" s="44" t="str">
        <f>Calculos!G89</f>
        <v>#VALUE!</v>
      </c>
      <c r="E112" s="44" t="str">
        <f>Calculos!H89</f>
        <v>#VALUE!</v>
      </c>
      <c r="F112" s="44" t="str">
        <f>Calculos!I89</f>
        <v>#VALUE!</v>
      </c>
      <c r="G112" s="44" t="str">
        <f>Calculos!J89</f>
        <v>#VALUE!</v>
      </c>
      <c r="H112" s="44" t="str">
        <f>Calculos!K89</f>
        <v>#VALUE!</v>
      </c>
      <c r="I112" s="44" t="str">
        <f>Calculos!L89</f>
        <v>#VALUE!</v>
      </c>
      <c r="J112" s="1" t="str">
        <f t="shared" si="3"/>
        <v>#VALUE!</v>
      </c>
    </row>
    <row r="113" ht="12.75" customHeight="1">
      <c r="A113" s="73" t="str">
        <f t="shared" si="1"/>
        <v>#VALUE!</v>
      </c>
      <c r="B113" s="74" t="str">
        <f>+Calculos!M90</f>
        <v>Enero</v>
      </c>
      <c r="C113" s="44" t="str">
        <f>Calculos!F90</f>
        <v>#VALUE!</v>
      </c>
      <c r="D113" s="44" t="str">
        <f>Calculos!G90</f>
        <v>#VALUE!</v>
      </c>
      <c r="E113" s="44" t="str">
        <f>Calculos!H90</f>
        <v>#VALUE!</v>
      </c>
      <c r="F113" s="44" t="str">
        <f>Calculos!I90</f>
        <v>#VALUE!</v>
      </c>
      <c r="G113" s="44" t="str">
        <f>Calculos!J90</f>
        <v>#VALUE!</v>
      </c>
      <c r="H113" s="44" t="str">
        <f>Calculos!K90</f>
        <v>#VALUE!</v>
      </c>
      <c r="I113" s="44" t="str">
        <f>Calculos!L90</f>
        <v>#VALUE!</v>
      </c>
      <c r="J113" s="1" t="str">
        <f t="shared" si="3"/>
        <v>#VALUE!</v>
      </c>
    </row>
    <row r="114" ht="12.75" customHeight="1">
      <c r="A114" s="73" t="str">
        <f t="shared" si="1"/>
        <v>#VALUE!</v>
      </c>
      <c r="B114" s="74" t="str">
        <f>+Calculos!M91</f>
        <v>Febrero</v>
      </c>
      <c r="C114" s="44" t="str">
        <f>Calculos!F91</f>
        <v>#VALUE!</v>
      </c>
      <c r="D114" s="44" t="str">
        <f>Calculos!G91</f>
        <v>#VALUE!</v>
      </c>
      <c r="E114" s="44" t="str">
        <f>Calculos!H91</f>
        <v>#VALUE!</v>
      </c>
      <c r="F114" s="44" t="str">
        <f>Calculos!I91</f>
        <v>#VALUE!</v>
      </c>
      <c r="G114" s="44" t="str">
        <f>Calculos!J91</f>
        <v>#VALUE!</v>
      </c>
      <c r="H114" s="44" t="str">
        <f>Calculos!K91</f>
        <v>#VALUE!</v>
      </c>
      <c r="I114" s="44" t="str">
        <f>Calculos!L91</f>
        <v>#VALUE!</v>
      </c>
      <c r="J114" s="1" t="str">
        <f t="shared" si="3"/>
        <v>#VALUE!</v>
      </c>
    </row>
    <row r="115" ht="12.75" customHeight="1">
      <c r="A115" s="73" t="str">
        <f t="shared" si="1"/>
        <v>#VALUE!</v>
      </c>
      <c r="B115" s="74" t="str">
        <f>+Calculos!M92</f>
        <v>Marzo</v>
      </c>
      <c r="C115" s="44" t="str">
        <f>Calculos!F92</f>
        <v>#VALUE!</v>
      </c>
      <c r="D115" s="44" t="str">
        <f>Calculos!G92</f>
        <v>#VALUE!</v>
      </c>
      <c r="E115" s="44" t="str">
        <f>Calculos!H92</f>
        <v>#VALUE!</v>
      </c>
      <c r="F115" s="44" t="str">
        <f>Calculos!I92</f>
        <v>#VALUE!</v>
      </c>
      <c r="G115" s="44" t="str">
        <f>Calculos!J92</f>
        <v>#VALUE!</v>
      </c>
      <c r="H115" s="44" t="str">
        <f>Calculos!K92</f>
        <v>#VALUE!</v>
      </c>
      <c r="I115" s="44" t="str">
        <f>Calculos!L92</f>
        <v>#VALUE!</v>
      </c>
      <c r="J115" s="1" t="str">
        <f t="shared" si="3"/>
        <v>#VALUE!</v>
      </c>
    </row>
    <row r="116" ht="12.75" customHeight="1">
      <c r="A116" s="73" t="str">
        <f t="shared" si="1"/>
        <v>#VALUE!</v>
      </c>
      <c r="B116" s="74" t="str">
        <f>+Calculos!M93</f>
        <v>Abril</v>
      </c>
      <c r="C116" s="44" t="str">
        <f>Calculos!F93</f>
        <v>#VALUE!</v>
      </c>
      <c r="D116" s="44" t="str">
        <f>Calculos!G93</f>
        <v>#VALUE!</v>
      </c>
      <c r="E116" s="44" t="str">
        <f>Calculos!H93</f>
        <v>#VALUE!</v>
      </c>
      <c r="F116" s="44" t="str">
        <f>Calculos!I93</f>
        <v>#VALUE!</v>
      </c>
      <c r="G116" s="44" t="str">
        <f>Calculos!J93</f>
        <v>#VALUE!</v>
      </c>
      <c r="H116" s="44" t="str">
        <f>Calculos!K93</f>
        <v>#VALUE!</v>
      </c>
      <c r="I116" s="44" t="str">
        <f>Calculos!L93</f>
        <v>#VALUE!</v>
      </c>
      <c r="J116" s="1" t="str">
        <f t="shared" si="3"/>
        <v>#VALUE!</v>
      </c>
    </row>
    <row r="117" ht="12.75" customHeight="1">
      <c r="A117" s="73" t="str">
        <f t="shared" si="1"/>
        <v>#VALUE!</v>
      </c>
      <c r="B117" s="74" t="str">
        <f>+Calculos!M94</f>
        <v>Mayo</v>
      </c>
      <c r="C117" s="44" t="str">
        <f>Calculos!F94</f>
        <v>#VALUE!</v>
      </c>
      <c r="D117" s="44" t="str">
        <f>Calculos!G94</f>
        <v>#VALUE!</v>
      </c>
      <c r="E117" s="44" t="str">
        <f>Calculos!H94</f>
        <v>#VALUE!</v>
      </c>
      <c r="F117" s="44" t="str">
        <f>Calculos!I94</f>
        <v>#VALUE!</v>
      </c>
      <c r="G117" s="44" t="str">
        <f>Calculos!J94</f>
        <v>#VALUE!</v>
      </c>
      <c r="H117" s="44" t="str">
        <f>Calculos!K94</f>
        <v>#VALUE!</v>
      </c>
      <c r="I117" s="44" t="str">
        <f>Calculos!L94</f>
        <v>#VALUE!</v>
      </c>
      <c r="J117" s="1" t="str">
        <f t="shared" si="3"/>
        <v>#VALUE!</v>
      </c>
    </row>
    <row r="118" ht="12.75" customHeight="1">
      <c r="A118" s="73" t="str">
        <f t="shared" si="1"/>
        <v>#VALUE!</v>
      </c>
      <c r="B118" s="74" t="str">
        <f>+Calculos!M95</f>
        <v>Junio</v>
      </c>
      <c r="C118" s="44" t="str">
        <f>Calculos!F95</f>
        <v>#VALUE!</v>
      </c>
      <c r="D118" s="44" t="str">
        <f>Calculos!G95</f>
        <v>#VALUE!</v>
      </c>
      <c r="E118" s="44" t="str">
        <f>Calculos!H95</f>
        <v>#VALUE!</v>
      </c>
      <c r="F118" s="44" t="str">
        <f>Calculos!I95</f>
        <v>#VALUE!</v>
      </c>
      <c r="G118" s="44" t="str">
        <f>Calculos!J95</f>
        <v>#VALUE!</v>
      </c>
      <c r="H118" s="44" t="str">
        <f>Calculos!K95</f>
        <v>#VALUE!</v>
      </c>
      <c r="I118" s="44" t="str">
        <f>Calculos!L95</f>
        <v>#VALUE!</v>
      </c>
      <c r="J118" s="1" t="str">
        <f t="shared" si="3"/>
        <v>#VALUE!</v>
      </c>
    </row>
    <row r="119" ht="12.75" customHeight="1">
      <c r="A119" s="73" t="str">
        <f t="shared" si="1"/>
        <v>#VALUE!</v>
      </c>
      <c r="B119" s="74" t="str">
        <f>+Calculos!M96</f>
        <v>Julio</v>
      </c>
      <c r="C119" s="44" t="str">
        <f>Calculos!F96</f>
        <v>#VALUE!</v>
      </c>
      <c r="D119" s="44" t="str">
        <f>Calculos!G96</f>
        <v>#VALUE!</v>
      </c>
      <c r="E119" s="44" t="str">
        <f>Calculos!H96</f>
        <v>#VALUE!</v>
      </c>
      <c r="F119" s="44" t="str">
        <f>Calculos!I96</f>
        <v>#VALUE!</v>
      </c>
      <c r="G119" s="44" t="str">
        <f>Calculos!J96</f>
        <v>#VALUE!</v>
      </c>
      <c r="H119" s="44" t="str">
        <f>Calculos!K96</f>
        <v>#VALUE!</v>
      </c>
      <c r="I119" s="44" t="str">
        <f>Calculos!L96</f>
        <v>#VALUE!</v>
      </c>
      <c r="J119" s="1" t="str">
        <f t="shared" si="3"/>
        <v>#VALUE!</v>
      </c>
    </row>
    <row r="120" ht="12.75" customHeight="1">
      <c r="A120" s="73" t="str">
        <f t="shared" si="1"/>
        <v>#VALUE!</v>
      </c>
      <c r="B120" s="74" t="str">
        <f>+Calculos!M97</f>
        <v>Agosto</v>
      </c>
      <c r="C120" s="44" t="str">
        <f>Calculos!F97</f>
        <v>#VALUE!</v>
      </c>
      <c r="D120" s="44" t="str">
        <f>Calculos!G97</f>
        <v>#VALUE!</v>
      </c>
      <c r="E120" s="44" t="str">
        <f>Calculos!H97</f>
        <v>#VALUE!</v>
      </c>
      <c r="F120" s="44" t="str">
        <f>Calculos!I97</f>
        <v>#VALUE!</v>
      </c>
      <c r="G120" s="44" t="str">
        <f>Calculos!J97</f>
        <v>#VALUE!</v>
      </c>
      <c r="H120" s="44" t="str">
        <f>Calculos!K97</f>
        <v>#VALUE!</v>
      </c>
      <c r="I120" s="44" t="str">
        <f>Calculos!L97</f>
        <v>#VALUE!</v>
      </c>
      <c r="J120" s="1" t="str">
        <f t="shared" si="3"/>
        <v>#VALUE!</v>
      </c>
    </row>
    <row r="121" ht="12.75" customHeight="1">
      <c r="A121" s="73" t="str">
        <f t="shared" si="1"/>
        <v>#VALUE!</v>
      </c>
      <c r="B121" s="74" t="str">
        <f>+Calculos!M98</f>
        <v>Septiembre</v>
      </c>
      <c r="C121" s="44" t="str">
        <f>Calculos!F98</f>
        <v>#VALUE!</v>
      </c>
      <c r="D121" s="44" t="str">
        <f>Calculos!G98</f>
        <v>#VALUE!</v>
      </c>
      <c r="E121" s="44" t="str">
        <f>Calculos!H98</f>
        <v>#VALUE!</v>
      </c>
      <c r="F121" s="44" t="str">
        <f>Calculos!I98</f>
        <v>#VALUE!</v>
      </c>
      <c r="G121" s="44" t="str">
        <f>Calculos!J98</f>
        <v>#VALUE!</v>
      </c>
      <c r="H121" s="44" t="str">
        <f>Calculos!K98</f>
        <v>#VALUE!</v>
      </c>
      <c r="I121" s="44" t="str">
        <f>Calculos!L98</f>
        <v>#VALUE!</v>
      </c>
      <c r="J121" s="1" t="str">
        <f t="shared" si="3"/>
        <v>#VALUE!</v>
      </c>
    </row>
    <row r="122" ht="12.75" customHeight="1">
      <c r="A122" s="73" t="str">
        <f t="shared" si="1"/>
        <v>#VALUE!</v>
      </c>
      <c r="B122" s="74" t="str">
        <f>+Calculos!M99</f>
        <v>Octubre</v>
      </c>
      <c r="C122" s="44" t="str">
        <f>Calculos!F99</f>
        <v>#VALUE!</v>
      </c>
      <c r="D122" s="44" t="str">
        <f>Calculos!G99</f>
        <v>#VALUE!</v>
      </c>
      <c r="E122" s="44" t="str">
        <f>Calculos!H99</f>
        <v>#VALUE!</v>
      </c>
      <c r="F122" s="44" t="str">
        <f>Calculos!I99</f>
        <v>#VALUE!</v>
      </c>
      <c r="G122" s="44" t="str">
        <f>Calculos!J99</f>
        <v>#VALUE!</v>
      </c>
      <c r="H122" s="44" t="str">
        <f>Calculos!K99</f>
        <v>#VALUE!</v>
      </c>
      <c r="I122" s="44" t="str">
        <f>Calculos!L99</f>
        <v>#VALUE!</v>
      </c>
      <c r="J122" s="1" t="str">
        <f t="shared" si="3"/>
        <v>#VALUE!</v>
      </c>
    </row>
    <row r="123" ht="12.75" customHeight="1">
      <c r="A123" s="73" t="str">
        <f t="shared" si="1"/>
        <v>#VALUE!</v>
      </c>
      <c r="B123" s="74" t="str">
        <f>+Calculos!M100</f>
        <v>Noviembre</v>
      </c>
      <c r="C123" s="44" t="str">
        <f>Calculos!F100</f>
        <v>#VALUE!</v>
      </c>
      <c r="D123" s="44" t="str">
        <f>Calculos!G100</f>
        <v>#VALUE!</v>
      </c>
      <c r="E123" s="44" t="str">
        <f>Calculos!H100</f>
        <v>#VALUE!</v>
      </c>
      <c r="F123" s="44" t="str">
        <f>Calculos!I100</f>
        <v>#VALUE!</v>
      </c>
      <c r="G123" s="44" t="str">
        <f>Calculos!J100</f>
        <v>#VALUE!</v>
      </c>
      <c r="H123" s="44" t="str">
        <f>Calculos!K100</f>
        <v>#VALUE!</v>
      </c>
      <c r="I123" s="44" t="str">
        <f>Calculos!L100</f>
        <v>#VALUE!</v>
      </c>
      <c r="J123" s="1" t="str">
        <f t="shared" si="3"/>
        <v>#VALUE!</v>
      </c>
    </row>
    <row r="124" ht="12.75" customHeight="1">
      <c r="A124" s="73" t="str">
        <f t="shared" si="1"/>
        <v>#VALUE!</v>
      </c>
      <c r="B124" s="74" t="str">
        <f>+Calculos!M101</f>
        <v>Diciembre</v>
      </c>
      <c r="C124" s="44" t="str">
        <f>Calculos!F101</f>
        <v>#VALUE!</v>
      </c>
      <c r="D124" s="44" t="str">
        <f>Calculos!G101</f>
        <v>#VALUE!</v>
      </c>
      <c r="E124" s="44" t="str">
        <f>Calculos!H101</f>
        <v>#VALUE!</v>
      </c>
      <c r="F124" s="44" t="str">
        <f>Calculos!I101</f>
        <v>#VALUE!</v>
      </c>
      <c r="G124" s="44" t="str">
        <f>Calculos!J101</f>
        <v>#VALUE!</v>
      </c>
      <c r="H124" s="44" t="str">
        <f>Calculos!K101</f>
        <v>#VALUE!</v>
      </c>
      <c r="I124" s="44" t="str">
        <f>Calculos!L101</f>
        <v>#VALUE!</v>
      </c>
      <c r="J124" s="1" t="str">
        <f t="shared" si="3"/>
        <v>#VALUE!</v>
      </c>
    </row>
    <row r="125" ht="12.75" customHeight="1">
      <c r="A125" s="73" t="str">
        <f t="shared" si="1"/>
        <v>#VALUE!</v>
      </c>
      <c r="B125" s="74" t="str">
        <f>+Calculos!M102</f>
        <v>Enero</v>
      </c>
      <c r="C125" s="44" t="str">
        <f>Calculos!F102</f>
        <v>#VALUE!</v>
      </c>
      <c r="D125" s="44" t="str">
        <f>Calculos!G102</f>
        <v>#VALUE!</v>
      </c>
      <c r="E125" s="44" t="str">
        <f>Calculos!H102</f>
        <v>#VALUE!</v>
      </c>
      <c r="F125" s="44" t="str">
        <f>Calculos!I102</f>
        <v>#VALUE!</v>
      </c>
      <c r="G125" s="44" t="str">
        <f>Calculos!J102</f>
        <v>#VALUE!</v>
      </c>
      <c r="H125" s="44" t="str">
        <f>Calculos!K102</f>
        <v>#VALUE!</v>
      </c>
      <c r="I125" s="44" t="str">
        <f>Calculos!L102</f>
        <v>#VALUE!</v>
      </c>
      <c r="J125" s="1" t="str">
        <f t="shared" si="3"/>
        <v>#VALUE!</v>
      </c>
    </row>
    <row r="126" ht="12.75" customHeight="1">
      <c r="A126" s="73" t="str">
        <f t="shared" si="1"/>
        <v>#VALUE!</v>
      </c>
      <c r="B126" s="74" t="str">
        <f>+Calculos!M103</f>
        <v>Febrero</v>
      </c>
      <c r="C126" s="44" t="str">
        <f>Calculos!F103</f>
        <v>#VALUE!</v>
      </c>
      <c r="D126" s="44" t="str">
        <f>Calculos!G103</f>
        <v>#VALUE!</v>
      </c>
      <c r="E126" s="44" t="str">
        <f>Calculos!H103</f>
        <v>#VALUE!</v>
      </c>
      <c r="F126" s="44" t="str">
        <f>Calculos!I103</f>
        <v>#VALUE!</v>
      </c>
      <c r="G126" s="44" t="str">
        <f>Calculos!J103</f>
        <v>#VALUE!</v>
      </c>
      <c r="H126" s="44" t="str">
        <f>Calculos!K103</f>
        <v>#VALUE!</v>
      </c>
      <c r="I126" s="44" t="str">
        <f>Calculos!L103</f>
        <v>#VALUE!</v>
      </c>
      <c r="J126" s="1" t="str">
        <f t="shared" si="3"/>
        <v>#VALUE!</v>
      </c>
    </row>
    <row r="127" ht="12.75" customHeight="1">
      <c r="A127" s="73" t="str">
        <f t="shared" si="1"/>
        <v>#VALUE!</v>
      </c>
      <c r="B127" s="74" t="str">
        <f>+Calculos!M104</f>
        <v>Marzo</v>
      </c>
      <c r="C127" s="44" t="str">
        <f>Calculos!F104</f>
        <v>#VALUE!</v>
      </c>
      <c r="D127" s="44" t="str">
        <f>Calculos!G104</f>
        <v>#VALUE!</v>
      </c>
      <c r="E127" s="44" t="str">
        <f>Calculos!H104</f>
        <v>#VALUE!</v>
      </c>
      <c r="F127" s="44" t="str">
        <f>Calculos!I104</f>
        <v>#VALUE!</v>
      </c>
      <c r="G127" s="44" t="str">
        <f>Calculos!J104</f>
        <v>#VALUE!</v>
      </c>
      <c r="H127" s="44" t="str">
        <f>Calculos!K104</f>
        <v>#VALUE!</v>
      </c>
      <c r="I127" s="44" t="str">
        <f>Calculos!L104</f>
        <v>#VALUE!</v>
      </c>
      <c r="J127" s="1" t="str">
        <f t="shared" si="3"/>
        <v>#VALUE!</v>
      </c>
    </row>
    <row r="128" ht="12.75" customHeight="1">
      <c r="A128" s="73" t="str">
        <f t="shared" si="1"/>
        <v>#VALUE!</v>
      </c>
      <c r="B128" s="74" t="str">
        <f>+Calculos!M105</f>
        <v>Abril</v>
      </c>
      <c r="C128" s="44" t="str">
        <f>Calculos!F105</f>
        <v>#VALUE!</v>
      </c>
      <c r="D128" s="44" t="str">
        <f>Calculos!G105</f>
        <v>#VALUE!</v>
      </c>
      <c r="E128" s="44" t="str">
        <f>Calculos!H105</f>
        <v>#VALUE!</v>
      </c>
      <c r="F128" s="44" t="str">
        <f>Calculos!I105</f>
        <v>#VALUE!</v>
      </c>
      <c r="G128" s="44" t="str">
        <f>Calculos!J105</f>
        <v>#VALUE!</v>
      </c>
      <c r="H128" s="44" t="str">
        <f>Calculos!K105</f>
        <v>#VALUE!</v>
      </c>
      <c r="I128" s="44" t="str">
        <f>Calculos!L105</f>
        <v>#VALUE!</v>
      </c>
      <c r="J128" s="1" t="str">
        <f t="shared" si="3"/>
        <v>#VALUE!</v>
      </c>
    </row>
    <row r="129" ht="12.75" customHeight="1">
      <c r="A129" s="73" t="str">
        <f t="shared" si="1"/>
        <v>#VALUE!</v>
      </c>
      <c r="B129" s="74" t="str">
        <f>+Calculos!M106</f>
        <v>Mayo</v>
      </c>
      <c r="C129" s="44" t="str">
        <f>Calculos!F106</f>
        <v>#VALUE!</v>
      </c>
      <c r="D129" s="44" t="str">
        <f>Calculos!G106</f>
        <v>#VALUE!</v>
      </c>
      <c r="E129" s="44" t="str">
        <f>Calculos!H106</f>
        <v>#VALUE!</v>
      </c>
      <c r="F129" s="44" t="str">
        <f>Calculos!I106</f>
        <v>#VALUE!</v>
      </c>
      <c r="G129" s="44" t="str">
        <f>Calculos!J106</f>
        <v>#VALUE!</v>
      </c>
      <c r="H129" s="44" t="str">
        <f>Calculos!K106</f>
        <v>#VALUE!</v>
      </c>
      <c r="I129" s="44" t="str">
        <f>Calculos!L106</f>
        <v>#VALUE!</v>
      </c>
      <c r="J129" s="1" t="str">
        <f t="shared" si="3"/>
        <v>#VALUE!</v>
      </c>
    </row>
    <row r="130" ht="12.75" customHeight="1">
      <c r="A130" s="73" t="str">
        <f t="shared" si="1"/>
        <v>#VALUE!</v>
      </c>
      <c r="B130" s="74" t="str">
        <f>+Calculos!M107</f>
        <v>Junio</v>
      </c>
      <c r="C130" s="44" t="str">
        <f>Calculos!F107</f>
        <v>#VALUE!</v>
      </c>
      <c r="D130" s="44" t="str">
        <f>Calculos!G107</f>
        <v>#VALUE!</v>
      </c>
      <c r="E130" s="44" t="str">
        <f>Calculos!H107</f>
        <v>#VALUE!</v>
      </c>
      <c r="F130" s="44" t="str">
        <f>Calculos!I107</f>
        <v>#VALUE!</v>
      </c>
      <c r="G130" s="44" t="str">
        <f>Calculos!J107</f>
        <v>#VALUE!</v>
      </c>
      <c r="H130" s="44" t="str">
        <f>Calculos!K107</f>
        <v>#VALUE!</v>
      </c>
      <c r="I130" s="44" t="str">
        <f>Calculos!L107</f>
        <v>#VALUE!</v>
      </c>
      <c r="J130" s="1" t="str">
        <f t="shared" si="3"/>
        <v>#VALUE!</v>
      </c>
    </row>
    <row r="131" ht="12.75" customHeight="1">
      <c r="A131" s="73" t="str">
        <f t="shared" si="1"/>
        <v>#VALUE!</v>
      </c>
      <c r="B131" s="74" t="str">
        <f>+Calculos!M108</f>
        <v>Julio</v>
      </c>
      <c r="C131" s="44" t="str">
        <f>Calculos!F108</f>
        <v>#VALUE!</v>
      </c>
      <c r="D131" s="44" t="str">
        <f>Calculos!G108</f>
        <v>#VALUE!</v>
      </c>
      <c r="E131" s="44" t="str">
        <f>Calculos!H108</f>
        <v>#VALUE!</v>
      </c>
      <c r="F131" s="44" t="str">
        <f>Calculos!I108</f>
        <v>#VALUE!</v>
      </c>
      <c r="G131" s="44" t="str">
        <f>Calculos!J108</f>
        <v>#VALUE!</v>
      </c>
      <c r="H131" s="44" t="str">
        <f>Calculos!K108</f>
        <v>#VALUE!</v>
      </c>
      <c r="I131" s="44" t="str">
        <f>Calculos!L108</f>
        <v>#VALUE!</v>
      </c>
      <c r="J131" s="1" t="str">
        <f t="shared" si="3"/>
        <v>#VALUE!</v>
      </c>
    </row>
    <row r="132" ht="12.75" customHeight="1">
      <c r="A132" s="73" t="str">
        <f t="shared" si="1"/>
        <v>#VALUE!</v>
      </c>
      <c r="B132" s="74" t="str">
        <f>+Calculos!M109</f>
        <v>Agosto</v>
      </c>
      <c r="C132" s="44" t="str">
        <f>Calculos!F109</f>
        <v>#VALUE!</v>
      </c>
      <c r="D132" s="44" t="str">
        <f>Calculos!G109</f>
        <v>#VALUE!</v>
      </c>
      <c r="E132" s="44" t="str">
        <f>Calculos!H109</f>
        <v>#VALUE!</v>
      </c>
      <c r="F132" s="44" t="str">
        <f>Calculos!I109</f>
        <v>#VALUE!</v>
      </c>
      <c r="G132" s="44" t="str">
        <f>Calculos!J109</f>
        <v>#VALUE!</v>
      </c>
      <c r="H132" s="44" t="str">
        <f>Calculos!K109</f>
        <v>#VALUE!</v>
      </c>
      <c r="I132" s="44" t="str">
        <f>Calculos!L109</f>
        <v>#VALUE!</v>
      </c>
      <c r="J132" s="1" t="str">
        <f t="shared" si="3"/>
        <v>#VALUE!</v>
      </c>
    </row>
    <row r="133" ht="12.75" customHeight="1">
      <c r="A133" s="73" t="str">
        <f t="shared" si="1"/>
        <v>#VALUE!</v>
      </c>
      <c r="B133" s="74" t="str">
        <f>+Calculos!M110</f>
        <v>Septiembre</v>
      </c>
      <c r="C133" s="44" t="str">
        <f>Calculos!F110</f>
        <v>#VALUE!</v>
      </c>
      <c r="D133" s="44" t="str">
        <f>Calculos!G110</f>
        <v>#VALUE!</v>
      </c>
      <c r="E133" s="44" t="str">
        <f>Calculos!H110</f>
        <v>#VALUE!</v>
      </c>
      <c r="F133" s="44" t="str">
        <f>Calculos!I110</f>
        <v>#VALUE!</v>
      </c>
      <c r="G133" s="44" t="str">
        <f>Calculos!J110</f>
        <v>#VALUE!</v>
      </c>
      <c r="H133" s="44" t="str">
        <f>Calculos!K110</f>
        <v>#VALUE!</v>
      </c>
      <c r="I133" s="44" t="str">
        <f>Calculos!L110</f>
        <v>#VALUE!</v>
      </c>
      <c r="J133" s="1" t="str">
        <f t="shared" si="3"/>
        <v>#VALUE!</v>
      </c>
    </row>
    <row r="134" ht="12.75" customHeight="1">
      <c r="A134" s="73" t="str">
        <f t="shared" si="1"/>
        <v>#VALUE!</v>
      </c>
      <c r="B134" s="74" t="str">
        <f>+Calculos!M111</f>
        <v>Octubre</v>
      </c>
      <c r="C134" s="44" t="str">
        <f>Calculos!F111</f>
        <v>#VALUE!</v>
      </c>
      <c r="D134" s="44" t="str">
        <f>Calculos!G111</f>
        <v>#VALUE!</v>
      </c>
      <c r="E134" s="44" t="str">
        <f>Calculos!H111</f>
        <v>#VALUE!</v>
      </c>
      <c r="F134" s="44" t="str">
        <f>Calculos!I111</f>
        <v>#VALUE!</v>
      </c>
      <c r="G134" s="44" t="str">
        <f>Calculos!J111</f>
        <v>#VALUE!</v>
      </c>
      <c r="H134" s="44" t="str">
        <f>Calculos!K111</f>
        <v>#VALUE!</v>
      </c>
      <c r="I134" s="44" t="str">
        <f>Calculos!L111</f>
        <v>#VALUE!</v>
      </c>
      <c r="J134" s="1" t="str">
        <f t="shared" si="3"/>
        <v>#VALUE!</v>
      </c>
    </row>
    <row r="135" ht="12.75" customHeight="1">
      <c r="A135" s="73" t="str">
        <f t="shared" si="1"/>
        <v>#VALUE!</v>
      </c>
      <c r="B135" s="74" t="str">
        <f>+Calculos!M112</f>
        <v>Noviembre</v>
      </c>
      <c r="C135" s="44" t="str">
        <f>Calculos!F112</f>
        <v>#VALUE!</v>
      </c>
      <c r="D135" s="44" t="str">
        <f>Calculos!G112</f>
        <v>#VALUE!</v>
      </c>
      <c r="E135" s="44" t="str">
        <f>Calculos!H112</f>
        <v>#VALUE!</v>
      </c>
      <c r="F135" s="44" t="str">
        <f>Calculos!I112</f>
        <v>#VALUE!</v>
      </c>
      <c r="G135" s="44" t="str">
        <f>Calculos!J112</f>
        <v>#VALUE!</v>
      </c>
      <c r="H135" s="44" t="str">
        <f>Calculos!K112</f>
        <v>#VALUE!</v>
      </c>
      <c r="I135" s="44" t="str">
        <f>Calculos!L112</f>
        <v>#VALUE!</v>
      </c>
      <c r="J135" s="1" t="str">
        <f t="shared" si="3"/>
        <v>#VALUE!</v>
      </c>
    </row>
    <row r="136" ht="12.75" customHeight="1">
      <c r="A136" s="73" t="str">
        <f t="shared" si="1"/>
        <v>#VALUE!</v>
      </c>
      <c r="B136" s="74" t="str">
        <f>+Calculos!M113</f>
        <v>Diciembre</v>
      </c>
      <c r="C136" s="44" t="str">
        <f>Calculos!F113</f>
        <v>#VALUE!</v>
      </c>
      <c r="D136" s="44" t="str">
        <f>Calculos!G113</f>
        <v>#VALUE!</v>
      </c>
      <c r="E136" s="44" t="str">
        <f>Calculos!H113</f>
        <v>#VALUE!</v>
      </c>
      <c r="F136" s="44" t="str">
        <f>Calculos!I113</f>
        <v>#VALUE!</v>
      </c>
      <c r="G136" s="44" t="str">
        <f>Calculos!J113</f>
        <v>#VALUE!</v>
      </c>
      <c r="H136" s="44" t="str">
        <f>Calculos!K113</f>
        <v>#VALUE!</v>
      </c>
      <c r="I136" s="44" t="str">
        <f>Calculos!L113</f>
        <v>#VALUE!</v>
      </c>
      <c r="J136" s="1" t="str">
        <f t="shared" si="3"/>
        <v>#VALUE!</v>
      </c>
    </row>
    <row r="137" ht="12.75" customHeight="1">
      <c r="A137" s="73" t="str">
        <f t="shared" si="1"/>
        <v>#VALUE!</v>
      </c>
      <c r="B137" s="74" t="str">
        <f>+Calculos!M114</f>
        <v>Enero</v>
      </c>
      <c r="C137" s="44" t="str">
        <f>Calculos!F114</f>
        <v>#VALUE!</v>
      </c>
      <c r="D137" s="44" t="str">
        <f>Calculos!G114</f>
        <v>#VALUE!</v>
      </c>
      <c r="E137" s="44" t="str">
        <f>Calculos!H114</f>
        <v>#VALUE!</v>
      </c>
      <c r="F137" s="44" t="str">
        <f>Calculos!I114</f>
        <v>#VALUE!</v>
      </c>
      <c r="G137" s="44" t="str">
        <f>Calculos!J114</f>
        <v>#VALUE!</v>
      </c>
      <c r="H137" s="44" t="str">
        <f>Calculos!K114</f>
        <v>#VALUE!</v>
      </c>
      <c r="I137" s="44" t="str">
        <f>Calculos!L114</f>
        <v>#VALUE!</v>
      </c>
      <c r="J137" s="1" t="str">
        <f t="shared" si="3"/>
        <v>#VALUE!</v>
      </c>
    </row>
    <row r="138" ht="12.75" customHeight="1">
      <c r="A138" s="73" t="str">
        <f t="shared" si="1"/>
        <v>#VALUE!</v>
      </c>
      <c r="B138" s="74" t="str">
        <f>+Calculos!M115</f>
        <v>Febrero</v>
      </c>
      <c r="C138" s="44" t="str">
        <f>Calculos!F115</f>
        <v>#VALUE!</v>
      </c>
      <c r="D138" s="44" t="str">
        <f>Calculos!G115</f>
        <v>#VALUE!</v>
      </c>
      <c r="E138" s="44" t="str">
        <f>Calculos!H115</f>
        <v>#VALUE!</v>
      </c>
      <c r="F138" s="44" t="str">
        <f>Calculos!I115</f>
        <v>#VALUE!</v>
      </c>
      <c r="G138" s="44" t="str">
        <f>Calculos!J115</f>
        <v>#VALUE!</v>
      </c>
      <c r="H138" s="44" t="str">
        <f>Calculos!K115</f>
        <v>#VALUE!</v>
      </c>
      <c r="I138" s="44" t="str">
        <f>Calculos!L115</f>
        <v>#VALUE!</v>
      </c>
      <c r="J138" s="1" t="str">
        <f t="shared" si="3"/>
        <v>#VALUE!</v>
      </c>
    </row>
    <row r="139" ht="12.75" customHeight="1">
      <c r="A139" s="73" t="str">
        <f t="shared" si="1"/>
        <v>#VALUE!</v>
      </c>
      <c r="B139" s="74" t="str">
        <f>+Calculos!M116</f>
        <v>Marzo</v>
      </c>
      <c r="C139" s="44" t="str">
        <f>Calculos!F116</f>
        <v>#VALUE!</v>
      </c>
      <c r="D139" s="44" t="str">
        <f>Calculos!G116</f>
        <v>#VALUE!</v>
      </c>
      <c r="E139" s="44" t="str">
        <f>Calculos!H116</f>
        <v>#VALUE!</v>
      </c>
      <c r="F139" s="44" t="str">
        <f>Calculos!I116</f>
        <v>#VALUE!</v>
      </c>
      <c r="G139" s="44" t="str">
        <f>Calculos!J116</f>
        <v>#VALUE!</v>
      </c>
      <c r="H139" s="44" t="str">
        <f>Calculos!K116</f>
        <v>#VALUE!</v>
      </c>
      <c r="I139" s="44" t="str">
        <f>Calculos!L116</f>
        <v>#VALUE!</v>
      </c>
      <c r="J139" s="1" t="str">
        <f t="shared" si="3"/>
        <v>#VALUE!</v>
      </c>
    </row>
    <row r="140" ht="12.75" customHeight="1">
      <c r="A140" s="73" t="str">
        <f t="shared" si="1"/>
        <v>#VALUE!</v>
      </c>
      <c r="B140" s="74" t="str">
        <f>+Calculos!M117</f>
        <v>Abril</v>
      </c>
      <c r="C140" s="44" t="str">
        <f>Calculos!F117</f>
        <v>#VALUE!</v>
      </c>
      <c r="D140" s="44" t="str">
        <f>Calculos!G117</f>
        <v>#VALUE!</v>
      </c>
      <c r="E140" s="44" t="str">
        <f>Calculos!H117</f>
        <v>#VALUE!</v>
      </c>
      <c r="F140" s="44" t="str">
        <f>Calculos!I117</f>
        <v>#VALUE!</v>
      </c>
      <c r="G140" s="44" t="str">
        <f>Calculos!J117</f>
        <v>#VALUE!</v>
      </c>
      <c r="H140" s="44" t="str">
        <f>Calculos!K117</f>
        <v>#VALUE!</v>
      </c>
      <c r="I140" s="44" t="str">
        <f>Calculos!L117</f>
        <v>#VALUE!</v>
      </c>
      <c r="J140" s="1" t="str">
        <f t="shared" si="3"/>
        <v>#VALUE!</v>
      </c>
    </row>
    <row r="141" ht="12.75" customHeight="1">
      <c r="A141" s="73" t="str">
        <f t="shared" si="1"/>
        <v>#VALUE!</v>
      </c>
      <c r="B141" s="74" t="str">
        <f>+Calculos!M118</f>
        <v>Mayo</v>
      </c>
      <c r="C141" s="44" t="str">
        <f>Calculos!F118</f>
        <v>#VALUE!</v>
      </c>
      <c r="D141" s="44" t="str">
        <f>Calculos!G118</f>
        <v>#VALUE!</v>
      </c>
      <c r="E141" s="44" t="str">
        <f>Calculos!H118</f>
        <v>#VALUE!</v>
      </c>
      <c r="F141" s="44" t="str">
        <f>Calculos!I118</f>
        <v>#VALUE!</v>
      </c>
      <c r="G141" s="44" t="str">
        <f>Calculos!J118</f>
        <v>#VALUE!</v>
      </c>
      <c r="H141" s="44" t="str">
        <f>Calculos!K118</f>
        <v>#VALUE!</v>
      </c>
      <c r="I141" s="44" t="str">
        <f>Calculos!L118</f>
        <v>#VALUE!</v>
      </c>
      <c r="J141" s="1" t="str">
        <f t="shared" si="3"/>
        <v>#VALUE!</v>
      </c>
    </row>
    <row r="142" ht="12.75" customHeight="1">
      <c r="A142" s="73" t="str">
        <f t="shared" si="1"/>
        <v>#VALUE!</v>
      </c>
      <c r="B142" s="74" t="str">
        <f>+Calculos!M119</f>
        <v>Junio</v>
      </c>
      <c r="C142" s="44" t="str">
        <f>Calculos!F119</f>
        <v>#VALUE!</v>
      </c>
      <c r="D142" s="44" t="str">
        <f>Calculos!G119</f>
        <v>#VALUE!</v>
      </c>
      <c r="E142" s="44" t="str">
        <f>Calculos!H119</f>
        <v>#VALUE!</v>
      </c>
      <c r="F142" s="44" t="str">
        <f>Calculos!I119</f>
        <v>#VALUE!</v>
      </c>
      <c r="G142" s="44" t="str">
        <f>Calculos!J119</f>
        <v>#VALUE!</v>
      </c>
      <c r="H142" s="44" t="str">
        <f>Calculos!K119</f>
        <v>#VALUE!</v>
      </c>
      <c r="I142" s="44" t="str">
        <f>Calculos!L119</f>
        <v>#VALUE!</v>
      </c>
      <c r="J142" s="1" t="str">
        <f t="shared" si="3"/>
        <v>#VALUE!</v>
      </c>
    </row>
    <row r="143" ht="12.75" customHeight="1">
      <c r="A143" s="73" t="str">
        <f t="shared" si="1"/>
        <v>#VALUE!</v>
      </c>
      <c r="B143" s="74" t="str">
        <f>+Calculos!M120</f>
        <v>Julio</v>
      </c>
      <c r="C143" s="44" t="str">
        <f>Calculos!F120</f>
        <v>#VALUE!</v>
      </c>
      <c r="D143" s="44" t="str">
        <f>Calculos!G120</f>
        <v>#VALUE!</v>
      </c>
      <c r="E143" s="44" t="str">
        <f>Calculos!H120</f>
        <v>#VALUE!</v>
      </c>
      <c r="F143" s="44" t="str">
        <f>Calculos!I120</f>
        <v>#VALUE!</v>
      </c>
      <c r="G143" s="44" t="str">
        <f>Calculos!J120</f>
        <v>#VALUE!</v>
      </c>
      <c r="H143" s="44" t="str">
        <f>Calculos!K120</f>
        <v>#VALUE!</v>
      </c>
      <c r="I143" s="44" t="str">
        <f>Calculos!L120</f>
        <v>#VALUE!</v>
      </c>
      <c r="J143" s="1" t="str">
        <f t="shared" si="3"/>
        <v>#VALUE!</v>
      </c>
    </row>
    <row r="144" ht="12.75" customHeight="1">
      <c r="A144" s="73" t="str">
        <f t="shared" si="1"/>
        <v>#VALUE!</v>
      </c>
      <c r="B144" s="74" t="str">
        <f>+Calculos!M121</f>
        <v>Agosto</v>
      </c>
      <c r="C144" s="44" t="str">
        <f>Calculos!F121</f>
        <v>#VALUE!</v>
      </c>
      <c r="D144" s="44" t="str">
        <f>Calculos!G121</f>
        <v>#VALUE!</v>
      </c>
      <c r="E144" s="44" t="str">
        <f>Calculos!H121</f>
        <v>#VALUE!</v>
      </c>
      <c r="F144" s="44" t="str">
        <f>Calculos!I121</f>
        <v>#VALUE!</v>
      </c>
      <c r="G144" s="44" t="str">
        <f>Calculos!J121</f>
        <v>#VALUE!</v>
      </c>
      <c r="H144" s="44" t="str">
        <f>Calculos!K121</f>
        <v>#VALUE!</v>
      </c>
      <c r="I144" s="44" t="str">
        <f>Calculos!L121</f>
        <v>#VALUE!</v>
      </c>
      <c r="J144" s="1" t="str">
        <f t="shared" si="3"/>
        <v>#VALUE!</v>
      </c>
    </row>
    <row r="145" ht="12.75" customHeight="1">
      <c r="A145" s="73" t="str">
        <f t="shared" si="1"/>
        <v>#VALUE!</v>
      </c>
      <c r="B145" s="74" t="str">
        <f>+Calculos!M122</f>
        <v>Septiembre</v>
      </c>
      <c r="C145" s="44" t="str">
        <f>Calculos!F122</f>
        <v>#VALUE!</v>
      </c>
      <c r="D145" s="44" t="str">
        <f>Calculos!G122</f>
        <v>#VALUE!</v>
      </c>
      <c r="E145" s="44" t="str">
        <f>Calculos!H122</f>
        <v>#VALUE!</v>
      </c>
      <c r="F145" s="44" t="str">
        <f>Calculos!I122</f>
        <v>#VALUE!</v>
      </c>
      <c r="G145" s="44" t="str">
        <f>Calculos!J122</f>
        <v>#VALUE!</v>
      </c>
      <c r="H145" s="44" t="str">
        <f>Calculos!K122</f>
        <v>#VALUE!</v>
      </c>
      <c r="I145" s="44" t="str">
        <f>Calculos!L122</f>
        <v>#VALUE!</v>
      </c>
      <c r="J145" s="1" t="str">
        <f t="shared" si="3"/>
        <v>#VALUE!</v>
      </c>
    </row>
    <row r="146" ht="12.75" customHeight="1">
      <c r="A146" s="73" t="str">
        <f t="shared" si="1"/>
        <v>#VALUE!</v>
      </c>
      <c r="B146" s="74" t="str">
        <f>+Calculos!M123</f>
        <v>Octubre</v>
      </c>
      <c r="C146" s="44" t="str">
        <f>Calculos!F123</f>
        <v>#VALUE!</v>
      </c>
      <c r="D146" s="44" t="str">
        <f>Calculos!G123</f>
        <v>#VALUE!</v>
      </c>
      <c r="E146" s="44" t="str">
        <f>Calculos!H123</f>
        <v>#VALUE!</v>
      </c>
      <c r="F146" s="44" t="str">
        <f>Calculos!I123</f>
        <v>#VALUE!</v>
      </c>
      <c r="G146" s="44" t="str">
        <f>Calculos!J123</f>
        <v>#VALUE!</v>
      </c>
      <c r="H146" s="44" t="str">
        <f>Calculos!K123</f>
        <v>#VALUE!</v>
      </c>
      <c r="I146" s="44" t="str">
        <f>Calculos!L123</f>
        <v>#VALUE!</v>
      </c>
      <c r="J146" s="1" t="str">
        <f t="shared" si="3"/>
        <v>#VALUE!</v>
      </c>
    </row>
    <row r="147" ht="12.75" customHeight="1">
      <c r="A147" s="73" t="str">
        <f t="shared" si="1"/>
        <v>#VALUE!</v>
      </c>
      <c r="B147" s="74" t="str">
        <f>+Calculos!M124</f>
        <v>Noviembre</v>
      </c>
      <c r="C147" s="44" t="str">
        <f>Calculos!F124</f>
        <v>#VALUE!</v>
      </c>
      <c r="D147" s="44" t="str">
        <f>Calculos!G124</f>
        <v>#VALUE!</v>
      </c>
      <c r="E147" s="44" t="str">
        <f>Calculos!H124</f>
        <v>#VALUE!</v>
      </c>
      <c r="F147" s="44" t="str">
        <f>Calculos!I124</f>
        <v>#VALUE!</v>
      </c>
      <c r="G147" s="44" t="str">
        <f>Calculos!J124</f>
        <v>#VALUE!</v>
      </c>
      <c r="H147" s="44" t="str">
        <f>Calculos!K124</f>
        <v>#VALUE!</v>
      </c>
      <c r="I147" s="44" t="str">
        <f>Calculos!L124</f>
        <v>#VALUE!</v>
      </c>
      <c r="J147" s="1" t="str">
        <f t="shared" si="3"/>
        <v>#VALUE!</v>
      </c>
    </row>
    <row r="148" ht="12.75" customHeight="1">
      <c r="A148" s="73" t="str">
        <f t="shared" si="1"/>
        <v>#VALUE!</v>
      </c>
      <c r="B148" s="74" t="str">
        <f>+Calculos!M125</f>
        <v>Diciembre</v>
      </c>
      <c r="C148" s="44" t="str">
        <f>Calculos!F125</f>
        <v>#VALUE!</v>
      </c>
      <c r="D148" s="44" t="str">
        <f>Calculos!G125</f>
        <v>#VALUE!</v>
      </c>
      <c r="E148" s="44" t="str">
        <f>Calculos!H125</f>
        <v>#VALUE!</v>
      </c>
      <c r="F148" s="44" t="str">
        <f>Calculos!I125</f>
        <v>#VALUE!</v>
      </c>
      <c r="G148" s="44" t="str">
        <f>Calculos!J125</f>
        <v>#VALUE!</v>
      </c>
      <c r="H148" s="44" t="str">
        <f>Calculos!K125</f>
        <v>#VALUE!</v>
      </c>
      <c r="I148" s="44" t="str">
        <f>Calculos!L125</f>
        <v>#VALUE!</v>
      </c>
      <c r="J148" s="1" t="str">
        <f t="shared" si="3"/>
        <v>#VALUE!</v>
      </c>
    </row>
    <row r="149" ht="12.75" customHeight="1">
      <c r="A149" s="73" t="str">
        <f t="shared" si="1"/>
        <v>#VALUE!</v>
      </c>
      <c r="B149" s="74" t="str">
        <f>+Calculos!M126</f>
        <v>Enero</v>
      </c>
      <c r="C149" s="44" t="str">
        <f>Calculos!F126</f>
        <v>#VALUE!</v>
      </c>
      <c r="D149" s="44" t="str">
        <f>Calculos!G126</f>
        <v>#VALUE!</v>
      </c>
      <c r="E149" s="44" t="str">
        <f>Calculos!H126</f>
        <v>#VALUE!</v>
      </c>
      <c r="F149" s="44" t="str">
        <f>Calculos!I126</f>
        <v>#VALUE!</v>
      </c>
      <c r="G149" s="44" t="str">
        <f>Calculos!J126</f>
        <v>#VALUE!</v>
      </c>
      <c r="H149" s="44" t="str">
        <f>Calculos!K126</f>
        <v>#VALUE!</v>
      </c>
      <c r="I149" s="44" t="str">
        <f>Calculos!L126</f>
        <v>#VALUE!</v>
      </c>
      <c r="J149" s="1" t="str">
        <f t="shared" si="3"/>
        <v>#VALUE!</v>
      </c>
    </row>
    <row r="150" ht="12.75" customHeight="1">
      <c r="A150" s="73" t="str">
        <f t="shared" si="1"/>
        <v>#VALUE!</v>
      </c>
      <c r="B150" s="74" t="str">
        <f>+Calculos!M127</f>
        <v>Febrero</v>
      </c>
      <c r="C150" s="44" t="str">
        <f>Calculos!F127</f>
        <v>#VALUE!</v>
      </c>
      <c r="D150" s="44" t="str">
        <f>Calculos!G127</f>
        <v>#VALUE!</v>
      </c>
      <c r="E150" s="44" t="str">
        <f>Calculos!H127</f>
        <v>#VALUE!</v>
      </c>
      <c r="F150" s="44" t="str">
        <f>Calculos!I127</f>
        <v>#VALUE!</v>
      </c>
      <c r="G150" s="44" t="str">
        <f>Calculos!J127</f>
        <v>#VALUE!</v>
      </c>
      <c r="H150" s="44" t="str">
        <f>Calculos!K127</f>
        <v>#VALUE!</v>
      </c>
      <c r="I150" s="44" t="str">
        <f>Calculos!L127</f>
        <v>#VALUE!</v>
      </c>
      <c r="J150" s="1" t="str">
        <f t="shared" si="3"/>
        <v>#VALUE!</v>
      </c>
    </row>
    <row r="151" ht="12.75" customHeight="1">
      <c r="A151" s="73" t="str">
        <f t="shared" si="1"/>
        <v>#VALUE!</v>
      </c>
      <c r="B151" s="74" t="str">
        <f>+Calculos!M128</f>
        <v>Marzo</v>
      </c>
      <c r="C151" s="44" t="str">
        <f>Calculos!F128</f>
        <v>#VALUE!</v>
      </c>
      <c r="D151" s="44" t="str">
        <f>Calculos!G128</f>
        <v>#VALUE!</v>
      </c>
      <c r="E151" s="44" t="str">
        <f>Calculos!H128</f>
        <v>#VALUE!</v>
      </c>
      <c r="F151" s="44" t="str">
        <f>Calculos!I128</f>
        <v>#VALUE!</v>
      </c>
      <c r="G151" s="44" t="str">
        <f>Calculos!J128</f>
        <v>#VALUE!</v>
      </c>
      <c r="H151" s="44" t="str">
        <f>Calculos!K128</f>
        <v>#VALUE!</v>
      </c>
      <c r="I151" s="44" t="str">
        <f>Calculos!L128</f>
        <v>#VALUE!</v>
      </c>
      <c r="J151" s="1" t="str">
        <f t="shared" si="3"/>
        <v>#VALUE!</v>
      </c>
    </row>
    <row r="152" ht="12.75" customHeight="1">
      <c r="A152" s="73" t="str">
        <f t="shared" si="1"/>
        <v>#VALUE!</v>
      </c>
      <c r="B152" s="74" t="str">
        <f>+Calculos!M129</f>
        <v>Abril</v>
      </c>
      <c r="C152" s="44" t="str">
        <f>Calculos!F129</f>
        <v>#VALUE!</v>
      </c>
      <c r="D152" s="44" t="str">
        <f>Calculos!G129</f>
        <v>#VALUE!</v>
      </c>
      <c r="E152" s="44" t="str">
        <f>Calculos!H129</f>
        <v>#VALUE!</v>
      </c>
      <c r="F152" s="44" t="str">
        <f>Calculos!I129</f>
        <v>#VALUE!</v>
      </c>
      <c r="G152" s="44" t="str">
        <f>Calculos!J129</f>
        <v>#VALUE!</v>
      </c>
      <c r="H152" s="44" t="str">
        <f>Calculos!K129</f>
        <v>#VALUE!</v>
      </c>
      <c r="I152" s="44" t="str">
        <f>Calculos!L129</f>
        <v>#VALUE!</v>
      </c>
      <c r="J152" s="1" t="str">
        <f t="shared" si="3"/>
        <v>#VALUE!</v>
      </c>
    </row>
    <row r="153" ht="12.75" customHeight="1">
      <c r="A153" s="73" t="str">
        <f t="shared" si="1"/>
        <v>#VALUE!</v>
      </c>
      <c r="B153" s="74" t="str">
        <f>+Calculos!M130</f>
        <v>Mayo</v>
      </c>
      <c r="C153" s="44" t="str">
        <f>Calculos!F130</f>
        <v>#VALUE!</v>
      </c>
      <c r="D153" s="44" t="str">
        <f>Calculos!G130</f>
        <v>#VALUE!</v>
      </c>
      <c r="E153" s="44" t="str">
        <f>Calculos!H130</f>
        <v>#VALUE!</v>
      </c>
      <c r="F153" s="44" t="str">
        <f>Calculos!I130</f>
        <v>#VALUE!</v>
      </c>
      <c r="G153" s="44" t="str">
        <f>Calculos!J130</f>
        <v>#VALUE!</v>
      </c>
      <c r="H153" s="44" t="str">
        <f>Calculos!K130</f>
        <v>#VALUE!</v>
      </c>
      <c r="I153" s="44" t="str">
        <f>Calculos!L130</f>
        <v>#VALUE!</v>
      </c>
      <c r="J153" s="1" t="str">
        <f t="shared" si="3"/>
        <v>#VALUE!</v>
      </c>
    </row>
    <row r="154" ht="12.75" customHeight="1">
      <c r="A154" s="73" t="str">
        <f t="shared" si="1"/>
        <v>#VALUE!</v>
      </c>
      <c r="B154" s="74" t="str">
        <f>+Calculos!M131</f>
        <v>Junio</v>
      </c>
      <c r="C154" s="44" t="str">
        <f>Calculos!F131</f>
        <v>#VALUE!</v>
      </c>
      <c r="D154" s="44" t="str">
        <f>Calculos!G131</f>
        <v>#VALUE!</v>
      </c>
      <c r="E154" s="44" t="str">
        <f>Calculos!H131</f>
        <v>#VALUE!</v>
      </c>
      <c r="F154" s="44" t="str">
        <f>Calculos!I131</f>
        <v>#VALUE!</v>
      </c>
      <c r="G154" s="44" t="str">
        <f>Calculos!J131</f>
        <v>#VALUE!</v>
      </c>
      <c r="H154" s="44" t="str">
        <f>Calculos!K131</f>
        <v>#VALUE!</v>
      </c>
      <c r="I154" s="44" t="str">
        <f>Calculos!L131</f>
        <v>#VALUE!</v>
      </c>
      <c r="J154" s="1" t="str">
        <f t="shared" si="3"/>
        <v>#VALUE!</v>
      </c>
    </row>
    <row r="155" ht="12.75" customHeight="1">
      <c r="A155" s="73" t="str">
        <f t="shared" si="1"/>
        <v>#VALUE!</v>
      </c>
      <c r="B155" s="74" t="str">
        <f>+Calculos!M132</f>
        <v>Julio</v>
      </c>
      <c r="C155" s="44" t="str">
        <f>Calculos!F132</f>
        <v>#VALUE!</v>
      </c>
      <c r="D155" s="44" t="str">
        <f>Calculos!G132</f>
        <v>#VALUE!</v>
      </c>
      <c r="E155" s="44" t="str">
        <f>Calculos!H132</f>
        <v>#VALUE!</v>
      </c>
      <c r="F155" s="44" t="str">
        <f>Calculos!I132</f>
        <v>#VALUE!</v>
      </c>
      <c r="G155" s="44" t="str">
        <f>Calculos!J132</f>
        <v>#VALUE!</v>
      </c>
      <c r="H155" s="44" t="str">
        <f>Calculos!K132</f>
        <v>#VALUE!</v>
      </c>
      <c r="I155" s="44" t="str">
        <f>Calculos!L132</f>
        <v>#VALUE!</v>
      </c>
      <c r="J155" s="1" t="str">
        <f t="shared" si="3"/>
        <v>#VALUE!</v>
      </c>
    </row>
    <row r="156" ht="12.75" customHeight="1">
      <c r="A156" s="73" t="str">
        <f t="shared" si="1"/>
        <v>#VALUE!</v>
      </c>
      <c r="B156" s="74" t="str">
        <f>+Calculos!M133</f>
        <v>Agosto</v>
      </c>
      <c r="C156" s="44" t="str">
        <f>Calculos!F133</f>
        <v>#VALUE!</v>
      </c>
      <c r="D156" s="44" t="str">
        <f>Calculos!G133</f>
        <v>#VALUE!</v>
      </c>
      <c r="E156" s="44" t="str">
        <f>Calculos!H133</f>
        <v>#VALUE!</v>
      </c>
      <c r="F156" s="44" t="str">
        <f>Calculos!I133</f>
        <v>#VALUE!</v>
      </c>
      <c r="G156" s="44" t="str">
        <f>Calculos!J133</f>
        <v>#VALUE!</v>
      </c>
      <c r="H156" s="44" t="str">
        <f>Calculos!K133</f>
        <v>#VALUE!</v>
      </c>
      <c r="I156" s="44" t="str">
        <f>Calculos!L133</f>
        <v>#VALUE!</v>
      </c>
      <c r="J156" s="1" t="str">
        <f t="shared" si="3"/>
        <v>#VALUE!</v>
      </c>
    </row>
    <row r="157" ht="12.75" customHeight="1">
      <c r="A157" s="73" t="str">
        <f t="shared" si="1"/>
        <v>#VALUE!</v>
      </c>
      <c r="B157" s="74" t="str">
        <f>+Calculos!M134</f>
        <v>Septiembre</v>
      </c>
      <c r="C157" s="44" t="str">
        <f>Calculos!F134</f>
        <v>#VALUE!</v>
      </c>
      <c r="D157" s="44" t="str">
        <f>Calculos!G134</f>
        <v>#VALUE!</v>
      </c>
      <c r="E157" s="44" t="str">
        <f>Calculos!H134</f>
        <v>#VALUE!</v>
      </c>
      <c r="F157" s="44" t="str">
        <f>Calculos!I134</f>
        <v>#VALUE!</v>
      </c>
      <c r="G157" s="44" t="str">
        <f>Calculos!J134</f>
        <v>#VALUE!</v>
      </c>
      <c r="H157" s="44" t="str">
        <f>Calculos!K134</f>
        <v>#VALUE!</v>
      </c>
      <c r="I157" s="44" t="str">
        <f>Calculos!L134</f>
        <v>#VALUE!</v>
      </c>
      <c r="J157" s="1" t="str">
        <f t="shared" si="3"/>
        <v>#VALUE!</v>
      </c>
    </row>
    <row r="158" ht="12.75" customHeight="1">
      <c r="A158" s="73" t="str">
        <f t="shared" si="1"/>
        <v>#VALUE!</v>
      </c>
      <c r="B158" s="74" t="str">
        <f>+Calculos!M135</f>
        <v>Octubre</v>
      </c>
      <c r="C158" s="44" t="str">
        <f>Calculos!F135</f>
        <v>#VALUE!</v>
      </c>
      <c r="D158" s="44" t="str">
        <f>Calculos!G135</f>
        <v>#VALUE!</v>
      </c>
      <c r="E158" s="44" t="str">
        <f>Calculos!H135</f>
        <v>#VALUE!</v>
      </c>
      <c r="F158" s="44" t="str">
        <f>Calculos!I135</f>
        <v>#VALUE!</v>
      </c>
      <c r="G158" s="44" t="str">
        <f>Calculos!J135</f>
        <v>#VALUE!</v>
      </c>
      <c r="H158" s="44" t="str">
        <f>Calculos!K135</f>
        <v>#VALUE!</v>
      </c>
      <c r="I158" s="44" t="str">
        <f>Calculos!L135</f>
        <v>#VALUE!</v>
      </c>
      <c r="J158" s="1" t="str">
        <f t="shared" si="3"/>
        <v>#VALUE!</v>
      </c>
    </row>
    <row r="159" ht="12.75" customHeight="1">
      <c r="A159" s="73" t="str">
        <f t="shared" si="1"/>
        <v>#VALUE!</v>
      </c>
      <c r="B159" s="74" t="str">
        <f>+Calculos!M136</f>
        <v>Noviembre</v>
      </c>
      <c r="C159" s="44" t="str">
        <f>Calculos!F136</f>
        <v>#VALUE!</v>
      </c>
      <c r="D159" s="44" t="str">
        <f>Calculos!G136</f>
        <v>#VALUE!</v>
      </c>
      <c r="E159" s="44" t="str">
        <f>Calculos!H136</f>
        <v>#VALUE!</v>
      </c>
      <c r="F159" s="44" t="str">
        <f>Calculos!I136</f>
        <v>#VALUE!</v>
      </c>
      <c r="G159" s="44" t="str">
        <f>Calculos!J136</f>
        <v>#VALUE!</v>
      </c>
      <c r="H159" s="44" t="str">
        <f>Calculos!K136</f>
        <v>#VALUE!</v>
      </c>
      <c r="I159" s="44" t="str">
        <f>Calculos!L136</f>
        <v>#VALUE!</v>
      </c>
      <c r="J159" s="1" t="str">
        <f t="shared" si="3"/>
        <v>#VALUE!</v>
      </c>
    </row>
    <row r="160" ht="12.75" customHeight="1">
      <c r="A160" s="73" t="str">
        <f t="shared" si="1"/>
        <v>#VALUE!</v>
      </c>
      <c r="B160" s="74" t="str">
        <f>+Calculos!M137</f>
        <v>Diciembre</v>
      </c>
      <c r="C160" s="44" t="str">
        <f>Calculos!F137</f>
        <v>#VALUE!</v>
      </c>
      <c r="D160" s="44" t="str">
        <f>Calculos!G137</f>
        <v>#VALUE!</v>
      </c>
      <c r="E160" s="44" t="str">
        <f>Calculos!H137</f>
        <v>#VALUE!</v>
      </c>
      <c r="F160" s="44" t="str">
        <f>Calculos!I137</f>
        <v>#VALUE!</v>
      </c>
      <c r="G160" s="44" t="str">
        <f>Calculos!J137</f>
        <v>#VALUE!</v>
      </c>
      <c r="H160" s="44" t="str">
        <f>Calculos!K137</f>
        <v>#VALUE!</v>
      </c>
      <c r="I160" s="44" t="str">
        <f>Calculos!L137</f>
        <v>#VALUE!</v>
      </c>
      <c r="J160" s="1" t="str">
        <f t="shared" si="3"/>
        <v>#VALUE!</v>
      </c>
    </row>
    <row r="161" ht="12.75" customHeight="1">
      <c r="A161" s="73" t="str">
        <f t="shared" si="1"/>
        <v>#VALUE!</v>
      </c>
      <c r="B161" s="74" t="str">
        <f>+Calculos!M138</f>
        <v>Enero</v>
      </c>
      <c r="C161" s="44" t="str">
        <f>Calculos!F138</f>
        <v>#VALUE!</v>
      </c>
      <c r="D161" s="44" t="str">
        <f>Calculos!G138</f>
        <v>#VALUE!</v>
      </c>
      <c r="E161" s="44" t="str">
        <f>Calculos!H138</f>
        <v>#VALUE!</v>
      </c>
      <c r="F161" s="44" t="str">
        <f>Calculos!I138</f>
        <v>#VALUE!</v>
      </c>
      <c r="G161" s="44" t="str">
        <f>Calculos!J138</f>
        <v>#VALUE!</v>
      </c>
      <c r="H161" s="44" t="str">
        <f>Calculos!K138</f>
        <v>#VALUE!</v>
      </c>
      <c r="I161" s="44" t="str">
        <f>Calculos!L138</f>
        <v>#VALUE!</v>
      </c>
      <c r="J161" s="1" t="str">
        <f t="shared" si="3"/>
        <v>#VALUE!</v>
      </c>
    </row>
    <row r="162" ht="12.75" customHeight="1">
      <c r="A162" s="73" t="str">
        <f t="shared" si="1"/>
        <v/>
      </c>
      <c r="B162" s="74" t="str">
        <f>+Calculos!M139</f>
        <v/>
      </c>
      <c r="C162" s="44" t="str">
        <f>Calculos!F139</f>
        <v/>
      </c>
      <c r="D162" s="44" t="str">
        <f>Calculos!G139</f>
        <v/>
      </c>
      <c r="E162" s="44" t="str">
        <f>Calculos!H139</f>
        <v/>
      </c>
      <c r="F162" s="44" t="str">
        <f>Calculos!I139</f>
        <v/>
      </c>
      <c r="G162" s="44" t="str">
        <f>Calculos!J139</f>
        <v/>
      </c>
      <c r="H162" s="44" t="str">
        <f>Calculos!K139</f>
        <v/>
      </c>
      <c r="I162" s="44" t="str">
        <f>Calculos!L139</f>
        <v/>
      </c>
      <c r="J162" s="1" t="str">
        <f t="shared" si="3"/>
        <v>#VALUE!</v>
      </c>
    </row>
    <row r="163" ht="12.75" customHeight="1">
      <c r="A163" s="73" t="str">
        <f t="shared" si="1"/>
        <v/>
      </c>
      <c r="B163" s="74" t="str">
        <f>+Calculos!M140</f>
        <v/>
      </c>
      <c r="C163" s="44" t="str">
        <f>Calculos!F140</f>
        <v/>
      </c>
      <c r="D163" s="44" t="str">
        <f>Calculos!G140</f>
        <v/>
      </c>
      <c r="E163" s="44" t="str">
        <f>Calculos!H140</f>
        <v/>
      </c>
      <c r="F163" s="44" t="str">
        <f>Calculos!I140</f>
        <v/>
      </c>
      <c r="G163" s="44" t="str">
        <f>Calculos!J140</f>
        <v/>
      </c>
      <c r="H163" s="44" t="str">
        <f>Calculos!K140</f>
        <v/>
      </c>
      <c r="I163" s="44" t="str">
        <f>Calculos!L140</f>
        <v/>
      </c>
      <c r="J163" s="1" t="str">
        <f t="shared" si="3"/>
        <v/>
      </c>
    </row>
    <row r="164" ht="12.75" customHeight="1">
      <c r="A164" s="73" t="str">
        <f t="shared" si="1"/>
        <v/>
      </c>
      <c r="B164" s="74" t="str">
        <f>+Calculos!M141</f>
        <v/>
      </c>
      <c r="C164" s="44" t="str">
        <f>Calculos!F141</f>
        <v/>
      </c>
      <c r="D164" s="44" t="str">
        <f>Calculos!G141</f>
        <v/>
      </c>
      <c r="E164" s="44" t="str">
        <f>Calculos!H141</f>
        <v/>
      </c>
      <c r="F164" s="44" t="str">
        <f>Calculos!I141</f>
        <v/>
      </c>
      <c r="G164" s="44" t="str">
        <f>Calculos!J141</f>
        <v/>
      </c>
      <c r="H164" s="44" t="str">
        <f>Calculos!K141</f>
        <v/>
      </c>
      <c r="I164" s="44" t="str">
        <f>Calculos!L141</f>
        <v/>
      </c>
      <c r="J164" s="1" t="str">
        <f t="shared" si="3"/>
        <v/>
      </c>
    </row>
    <row r="165" ht="12.75" customHeight="1">
      <c r="A165" s="73" t="str">
        <f t="shared" si="1"/>
        <v/>
      </c>
      <c r="B165" s="74" t="str">
        <f>+Calculos!M142</f>
        <v/>
      </c>
      <c r="C165" s="44" t="str">
        <f>Calculos!F142</f>
        <v/>
      </c>
      <c r="D165" s="44" t="str">
        <f>Calculos!G142</f>
        <v/>
      </c>
      <c r="E165" s="44" t="str">
        <f>Calculos!H142</f>
        <v/>
      </c>
      <c r="F165" s="44" t="str">
        <f>Calculos!I142</f>
        <v/>
      </c>
      <c r="G165" s="44" t="str">
        <f>Calculos!J142</f>
        <v/>
      </c>
      <c r="H165" s="44" t="str">
        <f>Calculos!K142</f>
        <v/>
      </c>
      <c r="I165" s="44" t="str">
        <f>Calculos!L142</f>
        <v/>
      </c>
      <c r="J165" s="1" t="str">
        <f t="shared" si="3"/>
        <v/>
      </c>
    </row>
    <row r="166" ht="12.75" customHeight="1">
      <c r="A166" s="73" t="str">
        <f t="shared" si="1"/>
        <v/>
      </c>
      <c r="B166" s="74" t="str">
        <f>+Calculos!M143</f>
        <v/>
      </c>
      <c r="C166" s="44" t="str">
        <f>Calculos!F143</f>
        <v/>
      </c>
      <c r="D166" s="44" t="str">
        <f>Calculos!G143</f>
        <v/>
      </c>
      <c r="E166" s="44" t="str">
        <f>Calculos!H143</f>
        <v/>
      </c>
      <c r="F166" s="44" t="str">
        <f>Calculos!I143</f>
        <v/>
      </c>
      <c r="G166" s="44" t="str">
        <f>Calculos!J143</f>
        <v/>
      </c>
      <c r="H166" s="44" t="str">
        <f>Calculos!K143</f>
        <v/>
      </c>
      <c r="I166" s="44" t="str">
        <f>Calculos!L143</f>
        <v/>
      </c>
      <c r="J166" s="1" t="str">
        <f t="shared" si="3"/>
        <v/>
      </c>
    </row>
    <row r="167" ht="12.75" customHeight="1">
      <c r="A167" s="73" t="str">
        <f t="shared" si="1"/>
        <v/>
      </c>
      <c r="B167" s="74" t="str">
        <f>+Calculos!M144</f>
        <v/>
      </c>
      <c r="C167" s="44" t="str">
        <f>Calculos!F144</f>
        <v/>
      </c>
      <c r="D167" s="44" t="str">
        <f>Calculos!G144</f>
        <v/>
      </c>
      <c r="E167" s="44" t="str">
        <f>Calculos!H144</f>
        <v/>
      </c>
      <c r="F167" s="44" t="str">
        <f>Calculos!I144</f>
        <v/>
      </c>
      <c r="G167" s="44" t="str">
        <f>Calculos!J144</f>
        <v/>
      </c>
      <c r="H167" s="44" t="str">
        <f>Calculos!K144</f>
        <v/>
      </c>
      <c r="I167" s="44" t="str">
        <f>Calculos!L144</f>
        <v/>
      </c>
      <c r="J167" s="1" t="str">
        <f t="shared" si="3"/>
        <v/>
      </c>
    </row>
    <row r="168" ht="12.75" customHeight="1">
      <c r="A168" s="73" t="str">
        <f t="shared" si="1"/>
        <v/>
      </c>
      <c r="B168" s="74" t="str">
        <f>+Calculos!M145</f>
        <v/>
      </c>
      <c r="C168" s="44" t="str">
        <f>Calculos!F145</f>
        <v/>
      </c>
      <c r="D168" s="44" t="str">
        <f>Calculos!G145</f>
        <v/>
      </c>
      <c r="E168" s="44" t="str">
        <f>Calculos!H145</f>
        <v/>
      </c>
      <c r="F168" s="44" t="str">
        <f>Calculos!I145</f>
        <v/>
      </c>
      <c r="G168" s="44" t="str">
        <f>Calculos!J145</f>
        <v/>
      </c>
      <c r="H168" s="44" t="str">
        <f>Calculos!K145</f>
        <v/>
      </c>
      <c r="I168" s="44" t="str">
        <f>Calculos!L145</f>
        <v/>
      </c>
      <c r="J168" s="1" t="str">
        <f t="shared" si="3"/>
        <v/>
      </c>
    </row>
    <row r="169" ht="12.75" customHeight="1">
      <c r="A169" s="73" t="str">
        <f t="shared" si="1"/>
        <v/>
      </c>
      <c r="B169" s="74" t="str">
        <f>+Calculos!M146</f>
        <v/>
      </c>
      <c r="C169" s="44" t="str">
        <f>Calculos!F146</f>
        <v/>
      </c>
      <c r="D169" s="44" t="str">
        <f>Calculos!G146</f>
        <v/>
      </c>
      <c r="E169" s="44" t="str">
        <f>Calculos!H146</f>
        <v/>
      </c>
      <c r="F169" s="44" t="str">
        <f>Calculos!I146</f>
        <v/>
      </c>
      <c r="G169" s="44" t="str">
        <f>Calculos!J146</f>
        <v/>
      </c>
      <c r="H169" s="44" t="str">
        <f>Calculos!K146</f>
        <v/>
      </c>
      <c r="I169" s="44" t="str">
        <f>Calculos!L146</f>
        <v/>
      </c>
      <c r="J169" s="1" t="str">
        <f t="shared" si="3"/>
        <v/>
      </c>
    </row>
    <row r="170" ht="12.75" customHeight="1">
      <c r="A170" s="73" t="str">
        <f t="shared" si="1"/>
        <v/>
      </c>
      <c r="B170" s="74" t="str">
        <f>+Calculos!M147</f>
        <v/>
      </c>
      <c r="C170" s="44" t="str">
        <f>Calculos!F147</f>
        <v/>
      </c>
      <c r="D170" s="44" t="str">
        <f>Calculos!G147</f>
        <v/>
      </c>
      <c r="E170" s="44" t="str">
        <f>Calculos!H147</f>
        <v/>
      </c>
      <c r="F170" s="44" t="str">
        <f>Calculos!I147</f>
        <v/>
      </c>
      <c r="G170" s="44" t="str">
        <f>Calculos!J147</f>
        <v/>
      </c>
      <c r="H170" s="44" t="str">
        <f>Calculos!K147</f>
        <v/>
      </c>
      <c r="I170" s="44" t="str">
        <f>Calculos!L147</f>
        <v/>
      </c>
      <c r="J170" s="1" t="str">
        <f t="shared" si="3"/>
        <v/>
      </c>
    </row>
    <row r="171" ht="12.75" customHeight="1">
      <c r="A171" s="73" t="str">
        <f t="shared" si="1"/>
        <v/>
      </c>
      <c r="B171" s="74" t="str">
        <f>+Calculos!M148</f>
        <v/>
      </c>
      <c r="C171" s="44" t="str">
        <f>Calculos!F148</f>
        <v/>
      </c>
      <c r="D171" s="44" t="str">
        <f>Calculos!G148</f>
        <v/>
      </c>
      <c r="E171" s="44" t="str">
        <f>Calculos!H148</f>
        <v/>
      </c>
      <c r="F171" s="44" t="str">
        <f>Calculos!I148</f>
        <v/>
      </c>
      <c r="G171" s="44" t="str">
        <f>Calculos!J148</f>
        <v/>
      </c>
      <c r="H171" s="44" t="str">
        <f>Calculos!K148</f>
        <v/>
      </c>
      <c r="I171" s="44" t="str">
        <f>Calculos!L148</f>
        <v/>
      </c>
      <c r="J171" s="1" t="str">
        <f t="shared" si="3"/>
        <v/>
      </c>
    </row>
    <row r="172" ht="12.75" customHeight="1">
      <c r="A172" s="73" t="str">
        <f t="shared" si="1"/>
        <v/>
      </c>
      <c r="B172" s="74" t="str">
        <f>+Calculos!M149</f>
        <v/>
      </c>
      <c r="C172" s="44" t="str">
        <f>Calculos!F149</f>
        <v/>
      </c>
      <c r="D172" s="44" t="str">
        <f>Calculos!G149</f>
        <v/>
      </c>
      <c r="E172" s="44" t="str">
        <f>Calculos!H149</f>
        <v/>
      </c>
      <c r="F172" s="44" t="str">
        <f>Calculos!I149</f>
        <v/>
      </c>
      <c r="G172" s="44" t="str">
        <f>Calculos!J149</f>
        <v/>
      </c>
      <c r="H172" s="44" t="str">
        <f>Calculos!K149</f>
        <v/>
      </c>
      <c r="I172" s="44" t="str">
        <f>Calculos!L149</f>
        <v/>
      </c>
      <c r="J172" s="1" t="str">
        <f t="shared" si="3"/>
        <v/>
      </c>
    </row>
    <row r="173" ht="12.75" customHeight="1">
      <c r="A173" s="73" t="str">
        <f t="shared" si="1"/>
        <v/>
      </c>
      <c r="B173" s="74" t="str">
        <f>+Calculos!M150</f>
        <v/>
      </c>
      <c r="C173" s="44" t="str">
        <f>Calculos!F150</f>
        <v/>
      </c>
      <c r="D173" s="44" t="str">
        <f>Calculos!G150</f>
        <v/>
      </c>
      <c r="E173" s="44" t="str">
        <f>Calculos!H150</f>
        <v/>
      </c>
      <c r="F173" s="44" t="str">
        <f>Calculos!I150</f>
        <v/>
      </c>
      <c r="G173" s="44" t="str">
        <f>Calculos!J150</f>
        <v/>
      </c>
      <c r="H173" s="44" t="str">
        <f>Calculos!K150</f>
        <v/>
      </c>
      <c r="I173" s="44" t="str">
        <f>Calculos!L150</f>
        <v/>
      </c>
      <c r="J173" s="1" t="str">
        <f t="shared" si="3"/>
        <v/>
      </c>
    </row>
    <row r="174" ht="12.75" customHeight="1">
      <c r="A174" s="73" t="str">
        <f t="shared" si="1"/>
        <v/>
      </c>
      <c r="B174" s="74" t="str">
        <f>+Calculos!M151</f>
        <v/>
      </c>
      <c r="C174" s="44" t="str">
        <f>Calculos!F151</f>
        <v/>
      </c>
      <c r="D174" s="44" t="str">
        <f>Calculos!G151</f>
        <v/>
      </c>
      <c r="E174" s="44" t="str">
        <f>Calculos!H151</f>
        <v/>
      </c>
      <c r="F174" s="44" t="str">
        <f>Calculos!I151</f>
        <v/>
      </c>
      <c r="G174" s="44" t="str">
        <f>Calculos!J151</f>
        <v/>
      </c>
      <c r="H174" s="44" t="str">
        <f>Calculos!K151</f>
        <v/>
      </c>
      <c r="I174" s="44" t="str">
        <f>Calculos!L151</f>
        <v/>
      </c>
      <c r="J174" s="1" t="str">
        <f t="shared" si="3"/>
        <v/>
      </c>
    </row>
    <row r="175" ht="12.75" customHeight="1">
      <c r="A175" s="73" t="str">
        <f t="shared" si="1"/>
        <v/>
      </c>
      <c r="B175" s="74" t="str">
        <f>+Calculos!M152</f>
        <v/>
      </c>
      <c r="C175" s="44" t="str">
        <f>Calculos!F152</f>
        <v/>
      </c>
      <c r="D175" s="44" t="str">
        <f>Calculos!G152</f>
        <v/>
      </c>
      <c r="E175" s="44" t="str">
        <f>Calculos!H152</f>
        <v/>
      </c>
      <c r="F175" s="44" t="str">
        <f>Calculos!I152</f>
        <v/>
      </c>
      <c r="G175" s="44" t="str">
        <f>Calculos!J152</f>
        <v/>
      </c>
      <c r="H175" s="44" t="str">
        <f>Calculos!K152</f>
        <v/>
      </c>
      <c r="I175" s="44" t="str">
        <f>Calculos!L152</f>
        <v/>
      </c>
      <c r="J175" s="1" t="str">
        <f t="shared" si="3"/>
        <v/>
      </c>
    </row>
    <row r="176" ht="12.75" customHeight="1">
      <c r="A176" s="73" t="str">
        <f t="shared" si="1"/>
        <v/>
      </c>
      <c r="B176" s="74" t="str">
        <f>+Calculos!M153</f>
        <v/>
      </c>
      <c r="C176" s="44" t="str">
        <f>Calculos!F153</f>
        <v/>
      </c>
      <c r="D176" s="44" t="str">
        <f>Calculos!G153</f>
        <v/>
      </c>
      <c r="E176" s="44" t="str">
        <f>Calculos!H153</f>
        <v/>
      </c>
      <c r="F176" s="44" t="str">
        <f>Calculos!I153</f>
        <v/>
      </c>
      <c r="G176" s="44" t="str">
        <f>Calculos!J153</f>
        <v/>
      </c>
      <c r="H176" s="44" t="str">
        <f>Calculos!K153</f>
        <v/>
      </c>
      <c r="I176" s="44" t="str">
        <f>Calculos!L153</f>
        <v/>
      </c>
      <c r="J176" s="1" t="str">
        <f t="shared" si="3"/>
        <v/>
      </c>
    </row>
    <row r="177" ht="12.75" customHeight="1">
      <c r="A177" s="73" t="str">
        <f t="shared" si="1"/>
        <v/>
      </c>
      <c r="B177" s="74" t="str">
        <f>+Calculos!M154</f>
        <v/>
      </c>
      <c r="C177" s="44" t="str">
        <f>Calculos!F154</f>
        <v/>
      </c>
      <c r="D177" s="44" t="str">
        <f>Calculos!G154</f>
        <v/>
      </c>
      <c r="E177" s="44" t="str">
        <f>Calculos!H154</f>
        <v/>
      </c>
      <c r="F177" s="44" t="str">
        <f>Calculos!I154</f>
        <v/>
      </c>
      <c r="G177" s="44" t="str">
        <f>Calculos!J154</f>
        <v/>
      </c>
      <c r="H177" s="44" t="str">
        <f>Calculos!K154</f>
        <v/>
      </c>
      <c r="I177" s="44" t="str">
        <f>Calculos!L154</f>
        <v/>
      </c>
      <c r="J177" s="1" t="str">
        <f t="shared" si="3"/>
        <v/>
      </c>
    </row>
    <row r="178" ht="12.75" customHeight="1">
      <c r="A178" s="73" t="str">
        <f t="shared" si="1"/>
        <v/>
      </c>
      <c r="B178" s="74" t="str">
        <f>+Calculos!M155</f>
        <v/>
      </c>
      <c r="C178" s="44" t="str">
        <f>Calculos!F155</f>
        <v/>
      </c>
      <c r="D178" s="44" t="str">
        <f>Calculos!G155</f>
        <v/>
      </c>
      <c r="E178" s="44" t="str">
        <f>Calculos!H155</f>
        <v/>
      </c>
      <c r="F178" s="44" t="str">
        <f>Calculos!I155</f>
        <v/>
      </c>
      <c r="G178" s="44" t="str">
        <f>Calculos!J155</f>
        <v/>
      </c>
      <c r="H178" s="44" t="str">
        <f>Calculos!K155</f>
        <v/>
      </c>
      <c r="I178" s="44" t="str">
        <f>Calculos!L155</f>
        <v/>
      </c>
      <c r="J178" s="1" t="str">
        <f t="shared" si="3"/>
        <v/>
      </c>
    </row>
    <row r="179" ht="12.75" customHeight="1">
      <c r="A179" s="73" t="str">
        <f t="shared" si="1"/>
        <v/>
      </c>
      <c r="B179" s="74" t="str">
        <f>+Calculos!M156</f>
        <v/>
      </c>
      <c r="C179" s="44" t="str">
        <f>Calculos!F156</f>
        <v/>
      </c>
      <c r="D179" s="44" t="str">
        <f>Calculos!G156</f>
        <v/>
      </c>
      <c r="E179" s="44" t="str">
        <f>Calculos!H156</f>
        <v/>
      </c>
      <c r="F179" s="44" t="str">
        <f>Calculos!I156</f>
        <v/>
      </c>
      <c r="G179" s="44" t="str">
        <f>Calculos!J156</f>
        <v/>
      </c>
      <c r="H179" s="44" t="str">
        <f>Calculos!K156</f>
        <v/>
      </c>
      <c r="I179" s="44" t="str">
        <f>Calculos!L156</f>
        <v/>
      </c>
      <c r="J179" s="1" t="str">
        <f t="shared" si="3"/>
        <v/>
      </c>
    </row>
    <row r="180" ht="12.75" customHeight="1">
      <c r="A180" s="73" t="str">
        <f t="shared" si="1"/>
        <v/>
      </c>
      <c r="B180" s="74" t="str">
        <f>+Calculos!M157</f>
        <v/>
      </c>
      <c r="C180" s="44" t="str">
        <f>Calculos!F157</f>
        <v/>
      </c>
      <c r="D180" s="44" t="str">
        <f>Calculos!G157</f>
        <v/>
      </c>
      <c r="E180" s="44" t="str">
        <f>Calculos!H157</f>
        <v/>
      </c>
      <c r="F180" s="44" t="str">
        <f>Calculos!I157</f>
        <v/>
      </c>
      <c r="G180" s="44" t="str">
        <f>Calculos!J157</f>
        <v/>
      </c>
      <c r="H180" s="44" t="str">
        <f>Calculos!K157</f>
        <v/>
      </c>
      <c r="I180" s="44" t="str">
        <f>Calculos!L157</f>
        <v/>
      </c>
      <c r="J180" s="1" t="str">
        <f t="shared" si="3"/>
        <v/>
      </c>
    </row>
    <row r="181" ht="12.75" customHeight="1">
      <c r="A181" s="73" t="str">
        <f t="shared" si="1"/>
        <v/>
      </c>
      <c r="B181" s="74" t="str">
        <f>+Calculos!M158</f>
        <v/>
      </c>
      <c r="C181" s="44" t="str">
        <f>Calculos!F158</f>
        <v/>
      </c>
      <c r="D181" s="44" t="str">
        <f>Calculos!G158</f>
        <v/>
      </c>
      <c r="E181" s="44" t="str">
        <f>Calculos!H158</f>
        <v/>
      </c>
      <c r="F181" s="44" t="str">
        <f>Calculos!I158</f>
        <v/>
      </c>
      <c r="G181" s="44" t="str">
        <f>Calculos!J158</f>
        <v/>
      </c>
      <c r="H181" s="44" t="str">
        <f>Calculos!K158</f>
        <v/>
      </c>
      <c r="I181" s="44" t="str">
        <f>Calculos!L158</f>
        <v/>
      </c>
      <c r="J181" s="1" t="str">
        <f t="shared" si="3"/>
        <v/>
      </c>
    </row>
    <row r="182" ht="12.75" customHeight="1">
      <c r="A182" s="73" t="str">
        <f t="shared" si="1"/>
        <v/>
      </c>
      <c r="B182" s="74" t="str">
        <f>+Calculos!M159</f>
        <v/>
      </c>
      <c r="C182" s="44" t="str">
        <f>Calculos!F159</f>
        <v/>
      </c>
      <c r="D182" s="44" t="str">
        <f>Calculos!G159</f>
        <v/>
      </c>
      <c r="E182" s="44" t="str">
        <f>Calculos!H159</f>
        <v/>
      </c>
      <c r="F182" s="44" t="str">
        <f>Calculos!I159</f>
        <v/>
      </c>
      <c r="G182" s="44" t="str">
        <f>Calculos!J159</f>
        <v/>
      </c>
      <c r="H182" s="44" t="str">
        <f>Calculos!K159</f>
        <v/>
      </c>
      <c r="I182" s="44" t="str">
        <f>Calculos!L159</f>
        <v/>
      </c>
      <c r="J182" s="1" t="str">
        <f t="shared" si="3"/>
        <v/>
      </c>
    </row>
    <row r="183" ht="12.75" customHeight="1">
      <c r="A183" s="73" t="str">
        <f t="shared" si="1"/>
        <v/>
      </c>
      <c r="B183" s="74" t="str">
        <f>+Calculos!M160</f>
        <v/>
      </c>
      <c r="C183" s="44" t="str">
        <f>Calculos!F160</f>
        <v/>
      </c>
      <c r="D183" s="44" t="str">
        <f>Calculos!G160</f>
        <v/>
      </c>
      <c r="E183" s="44" t="str">
        <f>Calculos!H160</f>
        <v/>
      </c>
      <c r="F183" s="44" t="str">
        <f>Calculos!I160</f>
        <v/>
      </c>
      <c r="G183" s="44" t="str">
        <f>Calculos!J160</f>
        <v/>
      </c>
      <c r="H183" s="44" t="str">
        <f>Calculos!K160</f>
        <v/>
      </c>
      <c r="I183" s="44" t="str">
        <f>Calculos!L160</f>
        <v/>
      </c>
      <c r="J183" s="1" t="str">
        <f t="shared" si="3"/>
        <v/>
      </c>
    </row>
    <row r="184" ht="12.75" customHeight="1">
      <c r="A184" s="73" t="str">
        <f t="shared" si="1"/>
        <v/>
      </c>
      <c r="B184" s="74" t="str">
        <f>+Calculos!M161</f>
        <v/>
      </c>
      <c r="C184" s="44" t="str">
        <f>Calculos!F161</f>
        <v/>
      </c>
      <c r="D184" s="44" t="str">
        <f>Calculos!G161</f>
        <v/>
      </c>
      <c r="E184" s="44" t="str">
        <f>Calculos!H161</f>
        <v/>
      </c>
      <c r="F184" s="44" t="str">
        <f>Calculos!I161</f>
        <v/>
      </c>
      <c r="G184" s="44" t="str">
        <f>Calculos!J161</f>
        <v/>
      </c>
      <c r="H184" s="44" t="str">
        <f>Calculos!K161</f>
        <v/>
      </c>
      <c r="I184" s="44" t="str">
        <f>Calculos!L161</f>
        <v/>
      </c>
      <c r="J184" s="1" t="str">
        <f t="shared" si="3"/>
        <v/>
      </c>
    </row>
    <row r="185" ht="12.75" customHeight="1">
      <c r="A185" s="73" t="str">
        <f t="shared" si="1"/>
        <v/>
      </c>
      <c r="B185" s="74" t="str">
        <f>+Calculos!M162</f>
        <v/>
      </c>
      <c r="C185" s="44" t="str">
        <f>Calculos!F162</f>
        <v/>
      </c>
      <c r="D185" s="44" t="str">
        <f>Calculos!G162</f>
        <v/>
      </c>
      <c r="E185" s="44" t="str">
        <f>Calculos!H162</f>
        <v/>
      </c>
      <c r="F185" s="44" t="str">
        <f>Calculos!I162</f>
        <v/>
      </c>
      <c r="G185" s="44" t="str">
        <f>Calculos!J162</f>
        <v/>
      </c>
      <c r="H185" s="44" t="str">
        <f>Calculos!K162</f>
        <v/>
      </c>
      <c r="I185" s="44" t="str">
        <f>Calculos!L162</f>
        <v/>
      </c>
      <c r="J185" s="1" t="str">
        <f t="shared" si="3"/>
        <v/>
      </c>
    </row>
    <row r="186" ht="12.75" customHeight="1">
      <c r="A186" s="73" t="str">
        <f t="shared" si="1"/>
        <v/>
      </c>
      <c r="B186" s="74" t="str">
        <f>+Calculos!M163</f>
        <v/>
      </c>
      <c r="C186" s="44" t="str">
        <f>Calculos!F163</f>
        <v/>
      </c>
      <c r="D186" s="44" t="str">
        <f>Calculos!G163</f>
        <v/>
      </c>
      <c r="E186" s="44" t="str">
        <f>Calculos!H163</f>
        <v/>
      </c>
      <c r="F186" s="44" t="str">
        <f>Calculos!I163</f>
        <v/>
      </c>
      <c r="G186" s="44" t="str">
        <f>Calculos!J163</f>
        <v/>
      </c>
      <c r="H186" s="44" t="str">
        <f>Calculos!K163</f>
        <v/>
      </c>
      <c r="I186" s="44" t="str">
        <f>Calculos!L163</f>
        <v/>
      </c>
      <c r="J186" s="1" t="str">
        <f t="shared" si="3"/>
        <v/>
      </c>
    </row>
    <row r="187" ht="12.75" customHeight="1">
      <c r="A187" s="73" t="str">
        <f t="shared" si="1"/>
        <v/>
      </c>
      <c r="B187" s="74" t="str">
        <f>+Calculos!M164</f>
        <v/>
      </c>
      <c r="C187" s="44" t="str">
        <f>Calculos!F164</f>
        <v/>
      </c>
      <c r="D187" s="44" t="str">
        <f>Calculos!G164</f>
        <v/>
      </c>
      <c r="E187" s="44" t="str">
        <f>Calculos!H164</f>
        <v/>
      </c>
      <c r="F187" s="44" t="str">
        <f>Calculos!I164</f>
        <v/>
      </c>
      <c r="G187" s="44" t="str">
        <f>Calculos!J164</f>
        <v/>
      </c>
      <c r="H187" s="44" t="str">
        <f>Calculos!K164</f>
        <v/>
      </c>
      <c r="I187" s="44" t="str">
        <f>Calculos!L164</f>
        <v/>
      </c>
      <c r="J187" s="1" t="str">
        <f t="shared" si="3"/>
        <v/>
      </c>
    </row>
    <row r="188" ht="12.75" customHeight="1">
      <c r="A188" s="73" t="str">
        <f t="shared" si="1"/>
        <v/>
      </c>
      <c r="B188" s="74" t="str">
        <f>+Calculos!M165</f>
        <v/>
      </c>
      <c r="C188" s="44" t="str">
        <f>Calculos!F165</f>
        <v/>
      </c>
      <c r="D188" s="44" t="str">
        <f>Calculos!G165</f>
        <v/>
      </c>
      <c r="E188" s="44" t="str">
        <f>Calculos!H165</f>
        <v/>
      </c>
      <c r="F188" s="44" t="str">
        <f>Calculos!I165</f>
        <v/>
      </c>
      <c r="G188" s="44" t="str">
        <f>Calculos!J165</f>
        <v/>
      </c>
      <c r="H188" s="44" t="str">
        <f>Calculos!K165</f>
        <v/>
      </c>
      <c r="I188" s="44" t="str">
        <f>Calculos!L165</f>
        <v/>
      </c>
      <c r="J188" s="1" t="str">
        <f t="shared" si="3"/>
        <v/>
      </c>
    </row>
    <row r="189" ht="12.75" customHeight="1">
      <c r="A189" s="73" t="str">
        <f t="shared" si="1"/>
        <v/>
      </c>
      <c r="B189" s="74" t="str">
        <f>+Calculos!M166</f>
        <v/>
      </c>
      <c r="C189" s="44" t="str">
        <f>Calculos!F166</f>
        <v/>
      </c>
      <c r="D189" s="44" t="str">
        <f>Calculos!G166</f>
        <v/>
      </c>
      <c r="E189" s="44" t="str">
        <f>Calculos!H166</f>
        <v/>
      </c>
      <c r="F189" s="44" t="str">
        <f>Calculos!I166</f>
        <v/>
      </c>
      <c r="G189" s="44" t="str">
        <f>Calculos!J166</f>
        <v/>
      </c>
      <c r="H189" s="44" t="str">
        <f>Calculos!K166</f>
        <v/>
      </c>
      <c r="I189" s="44" t="str">
        <f>Calculos!L166</f>
        <v/>
      </c>
      <c r="J189" s="1" t="str">
        <f t="shared" si="3"/>
        <v/>
      </c>
    </row>
    <row r="190" ht="12.75" customHeight="1">
      <c r="A190" s="73" t="str">
        <f t="shared" si="1"/>
        <v/>
      </c>
      <c r="B190" s="74" t="str">
        <f>+Calculos!M167</f>
        <v/>
      </c>
      <c r="C190" s="44" t="str">
        <f>Calculos!F167</f>
        <v/>
      </c>
      <c r="D190" s="44" t="str">
        <f>Calculos!G167</f>
        <v/>
      </c>
      <c r="E190" s="44" t="str">
        <f>Calculos!H167</f>
        <v/>
      </c>
      <c r="F190" s="44" t="str">
        <f>Calculos!I167</f>
        <v/>
      </c>
      <c r="G190" s="44" t="str">
        <f>Calculos!J167</f>
        <v/>
      </c>
      <c r="H190" s="44" t="str">
        <f>Calculos!K167</f>
        <v/>
      </c>
      <c r="I190" s="44" t="str">
        <f>Calculos!L167</f>
        <v/>
      </c>
      <c r="J190" s="1" t="str">
        <f t="shared" si="3"/>
        <v/>
      </c>
    </row>
    <row r="191" ht="12.75" customHeight="1">
      <c r="A191" s="73" t="str">
        <f t="shared" si="1"/>
        <v/>
      </c>
      <c r="B191" s="74" t="str">
        <f>+Calculos!M168</f>
        <v/>
      </c>
      <c r="C191" s="44" t="str">
        <f>Calculos!F168</f>
        <v/>
      </c>
      <c r="D191" s="44" t="str">
        <f>Calculos!G168</f>
        <v/>
      </c>
      <c r="E191" s="44" t="str">
        <f>Calculos!H168</f>
        <v/>
      </c>
      <c r="F191" s="44" t="str">
        <f>Calculos!I168</f>
        <v/>
      </c>
      <c r="G191" s="44" t="str">
        <f>Calculos!J168</f>
        <v/>
      </c>
      <c r="H191" s="44" t="str">
        <f>Calculos!K168</f>
        <v/>
      </c>
      <c r="I191" s="44" t="str">
        <f>Calculos!L168</f>
        <v/>
      </c>
      <c r="J191" s="1" t="str">
        <f t="shared" si="3"/>
        <v/>
      </c>
    </row>
    <row r="192" ht="12.75" customHeight="1">
      <c r="A192" s="73" t="str">
        <f t="shared" si="1"/>
        <v/>
      </c>
      <c r="B192" s="74" t="str">
        <f>+Calculos!M169</f>
        <v/>
      </c>
      <c r="C192" s="44" t="str">
        <f>Calculos!F169</f>
        <v/>
      </c>
      <c r="D192" s="44" t="str">
        <f>Calculos!G169</f>
        <v/>
      </c>
      <c r="E192" s="44" t="str">
        <f>Calculos!H169</f>
        <v/>
      </c>
      <c r="F192" s="44" t="str">
        <f>Calculos!I169</f>
        <v/>
      </c>
      <c r="G192" s="44" t="str">
        <f>Calculos!J169</f>
        <v/>
      </c>
      <c r="H192" s="44" t="str">
        <f>Calculos!K169</f>
        <v/>
      </c>
      <c r="I192" s="44" t="str">
        <f>Calculos!L169</f>
        <v/>
      </c>
      <c r="J192" s="1" t="str">
        <f t="shared" si="3"/>
        <v/>
      </c>
    </row>
    <row r="193" ht="12.75" customHeight="1">
      <c r="A193" s="73" t="str">
        <f t="shared" si="1"/>
        <v/>
      </c>
      <c r="B193" s="74" t="str">
        <f>+Calculos!M170</f>
        <v/>
      </c>
      <c r="C193" s="44" t="str">
        <f>Calculos!F170</f>
        <v/>
      </c>
      <c r="D193" s="44" t="str">
        <f>Calculos!G170</f>
        <v/>
      </c>
      <c r="E193" s="44" t="str">
        <f>Calculos!H170</f>
        <v/>
      </c>
      <c r="F193" s="44" t="str">
        <f>Calculos!I170</f>
        <v/>
      </c>
      <c r="G193" s="44" t="str">
        <f>Calculos!J170</f>
        <v/>
      </c>
      <c r="H193" s="44" t="str">
        <f>Calculos!K170</f>
        <v/>
      </c>
      <c r="I193" s="44" t="str">
        <f>Calculos!L170</f>
        <v/>
      </c>
      <c r="J193" s="1" t="str">
        <f t="shared" si="3"/>
        <v/>
      </c>
    </row>
    <row r="194" ht="12.75" customHeight="1">
      <c r="A194" s="73" t="str">
        <f t="shared" si="1"/>
        <v/>
      </c>
      <c r="B194" s="74" t="str">
        <f>+Calculos!M171</f>
        <v/>
      </c>
      <c r="C194" s="44" t="str">
        <f>Calculos!F171</f>
        <v/>
      </c>
      <c r="D194" s="44" t="str">
        <f>Calculos!G171</f>
        <v/>
      </c>
      <c r="E194" s="44" t="str">
        <f>Calculos!H171</f>
        <v/>
      </c>
      <c r="F194" s="44" t="str">
        <f>Calculos!I171</f>
        <v/>
      </c>
      <c r="G194" s="44" t="str">
        <f>Calculos!J171</f>
        <v/>
      </c>
      <c r="H194" s="44" t="str">
        <f>Calculos!K171</f>
        <v/>
      </c>
      <c r="I194" s="44" t="str">
        <f>Calculos!L171</f>
        <v/>
      </c>
      <c r="J194" s="1" t="str">
        <f t="shared" si="3"/>
        <v/>
      </c>
    </row>
    <row r="195" ht="12.75" customHeight="1">
      <c r="A195" s="73" t="str">
        <f t="shared" si="1"/>
        <v/>
      </c>
      <c r="B195" s="74" t="str">
        <f>+Calculos!M172</f>
        <v/>
      </c>
      <c r="C195" s="44" t="str">
        <f>Calculos!F172</f>
        <v/>
      </c>
      <c r="D195" s="44" t="str">
        <f>Calculos!G172</f>
        <v/>
      </c>
      <c r="E195" s="44" t="str">
        <f>Calculos!H172</f>
        <v/>
      </c>
      <c r="F195" s="44" t="str">
        <f>Calculos!I172</f>
        <v/>
      </c>
      <c r="G195" s="44" t="str">
        <f>Calculos!J172</f>
        <v/>
      </c>
      <c r="H195" s="44" t="str">
        <f>Calculos!K172</f>
        <v/>
      </c>
      <c r="I195" s="44" t="str">
        <f>Calculos!L172</f>
        <v/>
      </c>
      <c r="J195" s="1" t="str">
        <f t="shared" si="3"/>
        <v/>
      </c>
    </row>
    <row r="196" ht="12.75" customHeight="1">
      <c r="A196" s="73" t="str">
        <f t="shared" si="1"/>
        <v/>
      </c>
      <c r="B196" s="74" t="str">
        <f>+Calculos!M173</f>
        <v/>
      </c>
      <c r="C196" s="44" t="str">
        <f>Calculos!F173</f>
        <v/>
      </c>
      <c r="D196" s="44" t="str">
        <f>Calculos!G173</f>
        <v/>
      </c>
      <c r="E196" s="44" t="str">
        <f>Calculos!H173</f>
        <v/>
      </c>
      <c r="F196" s="44" t="str">
        <f>Calculos!I173</f>
        <v/>
      </c>
      <c r="G196" s="44" t="str">
        <f>Calculos!J173</f>
        <v/>
      </c>
      <c r="H196" s="44" t="str">
        <f>Calculos!K173</f>
        <v/>
      </c>
      <c r="I196" s="44" t="str">
        <f>Calculos!L173</f>
        <v/>
      </c>
      <c r="J196" s="1" t="str">
        <f t="shared" si="3"/>
        <v/>
      </c>
    </row>
    <row r="197" ht="12.75" customHeight="1">
      <c r="A197" s="73" t="str">
        <f t="shared" si="1"/>
        <v/>
      </c>
      <c r="B197" s="74" t="str">
        <f>+Calculos!M174</f>
        <v/>
      </c>
      <c r="C197" s="44" t="str">
        <f>Calculos!F174</f>
        <v/>
      </c>
      <c r="D197" s="44" t="str">
        <f>Calculos!G174</f>
        <v/>
      </c>
      <c r="E197" s="44" t="str">
        <f>Calculos!H174</f>
        <v/>
      </c>
      <c r="F197" s="44" t="str">
        <f>Calculos!I174</f>
        <v/>
      </c>
      <c r="G197" s="44" t="str">
        <f>Calculos!J174</f>
        <v/>
      </c>
      <c r="H197" s="44" t="str">
        <f>Calculos!K174</f>
        <v/>
      </c>
      <c r="I197" s="44" t="str">
        <f>Calculos!L174</f>
        <v/>
      </c>
      <c r="J197" s="1" t="str">
        <f t="shared" si="3"/>
        <v/>
      </c>
    </row>
    <row r="198" ht="12.75" customHeight="1">
      <c r="A198" s="73" t="str">
        <f t="shared" si="1"/>
        <v/>
      </c>
      <c r="B198" s="74" t="str">
        <f>+Calculos!M175</f>
        <v/>
      </c>
      <c r="C198" s="44" t="str">
        <f>Calculos!F175</f>
        <v/>
      </c>
      <c r="D198" s="44" t="str">
        <f>Calculos!G175</f>
        <v/>
      </c>
      <c r="E198" s="44" t="str">
        <f>Calculos!H175</f>
        <v/>
      </c>
      <c r="F198" s="44" t="str">
        <f>Calculos!I175</f>
        <v/>
      </c>
      <c r="G198" s="44" t="str">
        <f>Calculos!J175</f>
        <v/>
      </c>
      <c r="H198" s="44" t="str">
        <f>Calculos!K175</f>
        <v/>
      </c>
      <c r="I198" s="44" t="str">
        <f>Calculos!L175</f>
        <v/>
      </c>
      <c r="J198" s="1" t="str">
        <f t="shared" si="3"/>
        <v/>
      </c>
    </row>
    <row r="199" ht="12.75" customHeight="1">
      <c r="A199" s="73" t="str">
        <f t="shared" si="1"/>
        <v/>
      </c>
      <c r="B199" s="74" t="str">
        <f>+Calculos!M176</f>
        <v/>
      </c>
      <c r="C199" s="44" t="str">
        <f>Calculos!F176</f>
        <v/>
      </c>
      <c r="D199" s="44" t="str">
        <f>Calculos!G176</f>
        <v/>
      </c>
      <c r="E199" s="44" t="str">
        <f>Calculos!H176</f>
        <v/>
      </c>
      <c r="F199" s="44" t="str">
        <f>Calculos!I176</f>
        <v/>
      </c>
      <c r="G199" s="44" t="str">
        <f>Calculos!J176</f>
        <v/>
      </c>
      <c r="H199" s="44" t="str">
        <f>Calculos!K176</f>
        <v/>
      </c>
      <c r="I199" s="44" t="str">
        <f>Calculos!L176</f>
        <v/>
      </c>
      <c r="J199" s="1" t="str">
        <f t="shared" si="3"/>
        <v/>
      </c>
    </row>
    <row r="200" ht="12.75" customHeight="1">
      <c r="A200" s="73" t="str">
        <f t="shared" si="1"/>
        <v/>
      </c>
      <c r="B200" s="74" t="str">
        <f>+Calculos!M177</f>
        <v/>
      </c>
      <c r="C200" s="44" t="str">
        <f>Calculos!F177</f>
        <v/>
      </c>
      <c r="D200" s="44" t="str">
        <f>Calculos!G177</f>
        <v/>
      </c>
      <c r="E200" s="44" t="str">
        <f>Calculos!H177</f>
        <v/>
      </c>
      <c r="F200" s="44" t="str">
        <f>Calculos!I177</f>
        <v/>
      </c>
      <c r="G200" s="44" t="str">
        <f>Calculos!J177</f>
        <v/>
      </c>
      <c r="H200" s="44" t="str">
        <f>Calculos!K177</f>
        <v/>
      </c>
      <c r="I200" s="44" t="str">
        <f>Calculos!L177</f>
        <v/>
      </c>
      <c r="J200" s="1" t="str">
        <f t="shared" si="3"/>
        <v/>
      </c>
    </row>
    <row r="201" ht="12.75" customHeight="1">
      <c r="A201" s="73" t="str">
        <f t="shared" si="1"/>
        <v/>
      </c>
      <c r="B201" s="74" t="str">
        <f>+Calculos!M178</f>
        <v/>
      </c>
      <c r="C201" s="44" t="str">
        <f>Calculos!F178</f>
        <v/>
      </c>
      <c r="D201" s="44" t="str">
        <f>Calculos!G178</f>
        <v/>
      </c>
      <c r="E201" s="44" t="str">
        <f>Calculos!H178</f>
        <v/>
      </c>
      <c r="F201" s="44" t="str">
        <f>Calculos!I178</f>
        <v/>
      </c>
      <c r="G201" s="44" t="str">
        <f>Calculos!J178</f>
        <v/>
      </c>
      <c r="H201" s="44" t="str">
        <f>Calculos!K178</f>
        <v/>
      </c>
      <c r="I201" s="44" t="str">
        <f>Calculos!L178</f>
        <v/>
      </c>
      <c r="J201" s="1" t="str">
        <f t="shared" si="3"/>
        <v/>
      </c>
    </row>
    <row r="202" ht="12.75" customHeight="1">
      <c r="A202" s="73" t="str">
        <f t="shared" si="1"/>
        <v/>
      </c>
      <c r="B202" s="74" t="str">
        <f>+Calculos!M179</f>
        <v/>
      </c>
      <c r="C202" s="44" t="str">
        <f>Calculos!F179</f>
        <v/>
      </c>
      <c r="D202" s="44" t="str">
        <f>Calculos!G179</f>
        <v/>
      </c>
      <c r="E202" s="44" t="str">
        <f>Calculos!H179</f>
        <v/>
      </c>
      <c r="F202" s="44" t="str">
        <f>Calculos!I179</f>
        <v/>
      </c>
      <c r="G202" s="44" t="str">
        <f>Calculos!J179</f>
        <v/>
      </c>
      <c r="H202" s="44" t="str">
        <f>Calculos!K179</f>
        <v/>
      </c>
      <c r="I202" s="44" t="str">
        <f>Calculos!L179</f>
        <v/>
      </c>
      <c r="J202" s="1" t="str">
        <f t="shared" si="3"/>
        <v/>
      </c>
    </row>
    <row r="203" ht="12.75" customHeight="1">
      <c r="A203" s="73" t="str">
        <f t="shared" si="1"/>
        <v/>
      </c>
      <c r="B203" s="74" t="str">
        <f>+Calculos!M180</f>
        <v/>
      </c>
      <c r="C203" s="44" t="str">
        <f>Calculos!F180</f>
        <v/>
      </c>
      <c r="D203" s="44" t="str">
        <f>Calculos!G180</f>
        <v/>
      </c>
      <c r="E203" s="44" t="str">
        <f>Calculos!H180</f>
        <v/>
      </c>
      <c r="F203" s="44" t="str">
        <f>Calculos!I180</f>
        <v/>
      </c>
      <c r="G203" s="44" t="str">
        <f>Calculos!J180</f>
        <v/>
      </c>
      <c r="H203" s="44" t="str">
        <f>Calculos!K180</f>
        <v/>
      </c>
      <c r="I203" s="44" t="str">
        <f>Calculos!L180</f>
        <v/>
      </c>
      <c r="J203" s="1" t="str">
        <f t="shared" si="3"/>
        <v/>
      </c>
    </row>
    <row r="204" ht="12.75" customHeight="1">
      <c r="A204" s="73" t="str">
        <f t="shared" si="1"/>
        <v/>
      </c>
      <c r="B204" s="74" t="str">
        <f>+Calculos!M181</f>
        <v/>
      </c>
      <c r="C204" s="44" t="str">
        <f>Calculos!F181</f>
        <v/>
      </c>
      <c r="D204" s="44" t="str">
        <f>Calculos!G181</f>
        <v/>
      </c>
      <c r="E204" s="44" t="str">
        <f>Calculos!H181</f>
        <v/>
      </c>
      <c r="F204" s="44" t="str">
        <f>Calculos!I181</f>
        <v/>
      </c>
      <c r="G204" s="44" t="str">
        <f>Calculos!J181</f>
        <v/>
      </c>
      <c r="H204" s="44" t="str">
        <f>Calculos!K181</f>
        <v/>
      </c>
      <c r="I204" s="44" t="str">
        <f>Calculos!L181</f>
        <v/>
      </c>
      <c r="J204" s="1" t="str">
        <f t="shared" si="3"/>
        <v/>
      </c>
    </row>
    <row r="205" ht="12.75" customHeight="1">
      <c r="A205" s="73" t="str">
        <f t="shared" si="1"/>
        <v/>
      </c>
      <c r="B205" s="74" t="str">
        <f>+Calculos!M182</f>
        <v/>
      </c>
      <c r="C205" s="44" t="str">
        <f>Calculos!F182</f>
        <v/>
      </c>
      <c r="D205" s="44" t="str">
        <f>Calculos!G182</f>
        <v/>
      </c>
      <c r="E205" s="44" t="str">
        <f>Calculos!H182</f>
        <v/>
      </c>
      <c r="F205" s="44" t="str">
        <f>Calculos!I182</f>
        <v/>
      </c>
      <c r="G205" s="44" t="str">
        <f>Calculos!J182</f>
        <v/>
      </c>
      <c r="H205" s="44" t="str">
        <f>Calculos!K182</f>
        <v/>
      </c>
      <c r="I205" s="44" t="str">
        <f>Calculos!L182</f>
        <v/>
      </c>
      <c r="J205" s="1" t="str">
        <f t="shared" si="3"/>
        <v/>
      </c>
    </row>
    <row r="206" ht="12.75" customHeight="1">
      <c r="A206" s="73" t="str">
        <f t="shared" si="1"/>
        <v/>
      </c>
      <c r="B206" s="74" t="str">
        <f>+Calculos!M183</f>
        <v/>
      </c>
      <c r="C206" s="44" t="str">
        <f>Calculos!F183</f>
        <v/>
      </c>
      <c r="D206" s="44" t="str">
        <f>Calculos!G183</f>
        <v/>
      </c>
      <c r="E206" s="44" t="str">
        <f>Calculos!H183</f>
        <v/>
      </c>
      <c r="F206" s="44" t="str">
        <f>Calculos!I183</f>
        <v/>
      </c>
      <c r="G206" s="44" t="str">
        <f>Calculos!J183</f>
        <v/>
      </c>
      <c r="H206" s="44" t="str">
        <f>Calculos!K183</f>
        <v/>
      </c>
      <c r="I206" s="44" t="str">
        <f>Calculos!L183</f>
        <v/>
      </c>
      <c r="J206" s="1" t="str">
        <f t="shared" si="3"/>
        <v/>
      </c>
    </row>
    <row r="207" ht="12.75" customHeight="1">
      <c r="A207" s="73" t="str">
        <f t="shared" si="1"/>
        <v/>
      </c>
      <c r="B207" s="74" t="str">
        <f>+Calculos!M184</f>
        <v/>
      </c>
      <c r="C207" s="44" t="str">
        <f>Calculos!F184</f>
        <v/>
      </c>
      <c r="D207" s="44" t="str">
        <f>Calculos!G184</f>
        <v/>
      </c>
      <c r="E207" s="44" t="str">
        <f>Calculos!H184</f>
        <v/>
      </c>
      <c r="F207" s="44" t="str">
        <f>Calculos!I184</f>
        <v/>
      </c>
      <c r="G207" s="44" t="str">
        <f>Calculos!J184</f>
        <v/>
      </c>
      <c r="H207" s="44" t="str">
        <f>Calculos!K184</f>
        <v/>
      </c>
      <c r="I207" s="44" t="str">
        <f>Calculos!L184</f>
        <v/>
      </c>
      <c r="J207" s="1" t="str">
        <f t="shared" si="3"/>
        <v/>
      </c>
    </row>
    <row r="208" ht="12.75" customHeight="1">
      <c r="A208" s="73" t="str">
        <f t="shared" si="1"/>
        <v/>
      </c>
      <c r="B208" s="74" t="str">
        <f>+Calculos!M185</f>
        <v/>
      </c>
      <c r="C208" s="44" t="str">
        <f>Calculos!F185</f>
        <v/>
      </c>
      <c r="D208" s="44" t="str">
        <f>Calculos!G185</f>
        <v/>
      </c>
      <c r="E208" s="44" t="str">
        <f>Calculos!H185</f>
        <v/>
      </c>
      <c r="F208" s="44" t="str">
        <f>Calculos!I185</f>
        <v/>
      </c>
      <c r="G208" s="44" t="str">
        <f>Calculos!J185</f>
        <v/>
      </c>
      <c r="H208" s="44" t="str">
        <f>Calculos!K185</f>
        <v/>
      </c>
      <c r="I208" s="44" t="str">
        <f>Calculos!L185</f>
        <v/>
      </c>
      <c r="J208" s="1" t="str">
        <f t="shared" si="3"/>
        <v/>
      </c>
    </row>
    <row r="209" ht="12.75" customHeight="1">
      <c r="A209" s="73" t="str">
        <f t="shared" si="1"/>
        <v/>
      </c>
      <c r="B209" s="74" t="str">
        <f>+Calculos!M186</f>
        <v/>
      </c>
      <c r="C209" s="44" t="str">
        <f>Calculos!F186</f>
        <v/>
      </c>
      <c r="D209" s="44" t="str">
        <f>Calculos!G186</f>
        <v/>
      </c>
      <c r="E209" s="44" t="str">
        <f>Calculos!H186</f>
        <v/>
      </c>
      <c r="F209" s="44" t="str">
        <f>Calculos!I186</f>
        <v/>
      </c>
      <c r="G209" s="44" t="str">
        <f>Calculos!J186</f>
        <v/>
      </c>
      <c r="H209" s="44" t="str">
        <f>Calculos!K186</f>
        <v/>
      </c>
      <c r="I209" s="44" t="str">
        <f>Calculos!L186</f>
        <v/>
      </c>
      <c r="J209" s="1" t="str">
        <f t="shared" si="3"/>
        <v/>
      </c>
    </row>
    <row r="210" ht="12.75" customHeight="1">
      <c r="A210" s="73" t="str">
        <f t="shared" si="1"/>
        <v/>
      </c>
      <c r="B210" s="74" t="str">
        <f>+Calculos!M187</f>
        <v/>
      </c>
      <c r="C210" s="44" t="str">
        <f>Calculos!F187</f>
        <v/>
      </c>
      <c r="D210" s="44" t="str">
        <f>Calculos!G187</f>
        <v/>
      </c>
      <c r="E210" s="44" t="str">
        <f>Calculos!H187</f>
        <v/>
      </c>
      <c r="F210" s="44" t="str">
        <f>Calculos!I187</f>
        <v/>
      </c>
      <c r="G210" s="44" t="str">
        <f>Calculos!J187</f>
        <v/>
      </c>
      <c r="H210" s="44" t="str">
        <f>Calculos!K187</f>
        <v/>
      </c>
      <c r="I210" s="44" t="str">
        <f>Calculos!L187</f>
        <v/>
      </c>
      <c r="J210" s="1" t="str">
        <f t="shared" si="3"/>
        <v/>
      </c>
    </row>
    <row r="211" ht="12.75" customHeight="1">
      <c r="A211" s="73" t="str">
        <f t="shared" si="1"/>
        <v/>
      </c>
      <c r="B211" s="74" t="str">
        <f>+Calculos!M188</f>
        <v/>
      </c>
      <c r="C211" s="44" t="str">
        <f>Calculos!F188</f>
        <v/>
      </c>
      <c r="D211" s="44" t="str">
        <f>Calculos!G188</f>
        <v/>
      </c>
      <c r="E211" s="44" t="str">
        <f>Calculos!H188</f>
        <v/>
      </c>
      <c r="F211" s="44" t="str">
        <f>Calculos!I188</f>
        <v/>
      </c>
      <c r="G211" s="44" t="str">
        <f>Calculos!J188</f>
        <v/>
      </c>
      <c r="H211" s="44" t="str">
        <f>Calculos!K188</f>
        <v/>
      </c>
      <c r="I211" s="44" t="str">
        <f>Calculos!L188</f>
        <v/>
      </c>
      <c r="J211" s="1" t="str">
        <f t="shared" si="3"/>
        <v/>
      </c>
    </row>
    <row r="212" ht="12.75" customHeight="1">
      <c r="A212" s="73" t="str">
        <f t="shared" si="1"/>
        <v/>
      </c>
      <c r="B212" s="74" t="str">
        <f>+Calculos!M189</f>
        <v/>
      </c>
      <c r="C212" s="44" t="str">
        <f>Calculos!F189</f>
        <v/>
      </c>
      <c r="D212" s="44" t="str">
        <f>Calculos!G189</f>
        <v/>
      </c>
      <c r="E212" s="44" t="str">
        <f>Calculos!H189</f>
        <v/>
      </c>
      <c r="F212" s="44" t="str">
        <f>Calculos!I189</f>
        <v/>
      </c>
      <c r="G212" s="44" t="str">
        <f>Calculos!J189</f>
        <v/>
      </c>
      <c r="H212" s="44" t="str">
        <f>Calculos!K189</f>
        <v/>
      </c>
      <c r="I212" s="44" t="str">
        <f>Calculos!L189</f>
        <v/>
      </c>
      <c r="J212" s="1" t="str">
        <f t="shared" si="3"/>
        <v/>
      </c>
    </row>
    <row r="213" ht="12.75" customHeight="1">
      <c r="A213" s="73" t="str">
        <f t="shared" si="1"/>
        <v/>
      </c>
      <c r="B213" s="74" t="str">
        <f>+Calculos!M190</f>
        <v/>
      </c>
      <c r="C213" s="44" t="str">
        <f>Calculos!F190</f>
        <v/>
      </c>
      <c r="D213" s="44" t="str">
        <f>Calculos!G190</f>
        <v/>
      </c>
      <c r="E213" s="44" t="str">
        <f>Calculos!H190</f>
        <v/>
      </c>
      <c r="F213" s="44" t="str">
        <f>Calculos!I190</f>
        <v/>
      </c>
      <c r="G213" s="44" t="str">
        <f>Calculos!J190</f>
        <v/>
      </c>
      <c r="H213" s="44" t="str">
        <f>Calculos!K190</f>
        <v/>
      </c>
      <c r="I213" s="44" t="str">
        <f>Calculos!L190</f>
        <v/>
      </c>
      <c r="J213" s="1" t="str">
        <f t="shared" si="3"/>
        <v/>
      </c>
    </row>
    <row r="214" ht="12.75" customHeight="1">
      <c r="A214" s="73" t="str">
        <f t="shared" si="1"/>
        <v/>
      </c>
      <c r="B214" s="74" t="str">
        <f>+Calculos!M191</f>
        <v/>
      </c>
      <c r="C214" s="44" t="str">
        <f>Calculos!F191</f>
        <v/>
      </c>
      <c r="D214" s="44" t="str">
        <f>Calculos!G191</f>
        <v/>
      </c>
      <c r="E214" s="44" t="str">
        <f>Calculos!H191</f>
        <v/>
      </c>
      <c r="F214" s="44" t="str">
        <f>Calculos!I191</f>
        <v/>
      </c>
      <c r="G214" s="44" t="str">
        <f>Calculos!J191</f>
        <v/>
      </c>
      <c r="H214" s="44" t="str">
        <f>Calculos!K191</f>
        <v/>
      </c>
      <c r="I214" s="44" t="str">
        <f>Calculos!L191</f>
        <v/>
      </c>
      <c r="J214" s="1" t="str">
        <f t="shared" si="3"/>
        <v/>
      </c>
    </row>
    <row r="215" ht="12.75" customHeight="1">
      <c r="A215" s="73" t="str">
        <f t="shared" si="1"/>
        <v/>
      </c>
      <c r="B215" s="74" t="str">
        <f>+Calculos!M192</f>
        <v/>
      </c>
      <c r="C215" s="44" t="str">
        <f>Calculos!F192</f>
        <v/>
      </c>
      <c r="D215" s="44" t="str">
        <f>Calculos!G192</f>
        <v/>
      </c>
      <c r="E215" s="44" t="str">
        <f>Calculos!H192</f>
        <v/>
      </c>
      <c r="F215" s="44" t="str">
        <f>Calculos!I192</f>
        <v/>
      </c>
      <c r="G215" s="44" t="str">
        <f>Calculos!J192</f>
        <v/>
      </c>
      <c r="H215" s="44" t="str">
        <f>Calculos!K192</f>
        <v/>
      </c>
      <c r="I215" s="44" t="str">
        <f>Calculos!L192</f>
        <v/>
      </c>
      <c r="J215" s="1" t="str">
        <f t="shared" si="3"/>
        <v/>
      </c>
    </row>
    <row r="216" ht="12.75" customHeight="1">
      <c r="A216" s="73" t="str">
        <f t="shared" si="1"/>
        <v/>
      </c>
      <c r="B216" s="74" t="str">
        <f>+Calculos!M193</f>
        <v/>
      </c>
      <c r="C216" s="44" t="str">
        <f>Calculos!F193</f>
        <v/>
      </c>
      <c r="D216" s="44" t="str">
        <f>Calculos!G193</f>
        <v/>
      </c>
      <c r="E216" s="44" t="str">
        <f>Calculos!H193</f>
        <v/>
      </c>
      <c r="F216" s="44" t="str">
        <f>Calculos!I193</f>
        <v/>
      </c>
      <c r="G216" s="44" t="str">
        <f>Calculos!J193</f>
        <v/>
      </c>
      <c r="H216" s="44" t="str">
        <f>Calculos!K193</f>
        <v/>
      </c>
      <c r="I216" s="44" t="str">
        <f>Calculos!L193</f>
        <v/>
      </c>
      <c r="J216" s="1" t="str">
        <f t="shared" si="3"/>
        <v/>
      </c>
    </row>
    <row r="217" ht="12.75" customHeight="1">
      <c r="A217" s="73" t="str">
        <f t="shared" si="1"/>
        <v/>
      </c>
      <c r="B217" s="74" t="str">
        <f>+Calculos!M194</f>
        <v/>
      </c>
      <c r="C217" s="44" t="str">
        <f>Calculos!F194</f>
        <v/>
      </c>
      <c r="D217" s="44" t="str">
        <f>Calculos!G194</f>
        <v/>
      </c>
      <c r="E217" s="44" t="str">
        <f>Calculos!H194</f>
        <v/>
      </c>
      <c r="F217" s="44" t="str">
        <f>Calculos!I194</f>
        <v/>
      </c>
      <c r="G217" s="44" t="str">
        <f>Calculos!J194</f>
        <v/>
      </c>
      <c r="H217" s="44" t="str">
        <f>Calculos!K194</f>
        <v/>
      </c>
      <c r="I217" s="44" t="str">
        <f>Calculos!L194</f>
        <v/>
      </c>
      <c r="J217" s="1" t="str">
        <f t="shared" si="3"/>
        <v/>
      </c>
    </row>
    <row r="218" ht="12.75" customHeight="1">
      <c r="A218" s="73" t="str">
        <f t="shared" si="1"/>
        <v/>
      </c>
      <c r="B218" s="74" t="str">
        <f>+Calculos!M195</f>
        <v/>
      </c>
      <c r="C218" s="44" t="str">
        <f>Calculos!F195</f>
        <v/>
      </c>
      <c r="D218" s="44" t="str">
        <f>Calculos!G195</f>
        <v/>
      </c>
      <c r="E218" s="44" t="str">
        <f>Calculos!H195</f>
        <v/>
      </c>
      <c r="F218" s="44" t="str">
        <f>Calculos!I195</f>
        <v/>
      </c>
      <c r="G218" s="44" t="str">
        <f>Calculos!J195</f>
        <v/>
      </c>
      <c r="H218" s="44" t="str">
        <f>Calculos!K195</f>
        <v/>
      </c>
      <c r="I218" s="44" t="str">
        <f>Calculos!L195</f>
        <v/>
      </c>
      <c r="J218" s="1" t="str">
        <f t="shared" si="3"/>
        <v/>
      </c>
    </row>
    <row r="219" ht="12.75" customHeight="1">
      <c r="A219" s="73" t="str">
        <f t="shared" si="1"/>
        <v/>
      </c>
      <c r="B219" s="74" t="str">
        <f>+Calculos!M196</f>
        <v/>
      </c>
      <c r="C219" s="44" t="str">
        <f>Calculos!F196</f>
        <v/>
      </c>
      <c r="D219" s="44" t="str">
        <f>Calculos!G196</f>
        <v/>
      </c>
      <c r="E219" s="44" t="str">
        <f>Calculos!H196</f>
        <v/>
      </c>
      <c r="F219" s="44" t="str">
        <f>Calculos!I196</f>
        <v/>
      </c>
      <c r="G219" s="44" t="str">
        <f>Calculos!J196</f>
        <v/>
      </c>
      <c r="H219" s="44" t="str">
        <f>Calculos!K196</f>
        <v/>
      </c>
      <c r="I219" s="44" t="str">
        <f>Calculos!L196</f>
        <v/>
      </c>
      <c r="J219" s="1" t="str">
        <f t="shared" si="3"/>
        <v/>
      </c>
    </row>
    <row r="220" ht="12.75" customHeight="1">
      <c r="A220" s="73" t="str">
        <f t="shared" si="1"/>
        <v/>
      </c>
      <c r="B220" s="74" t="str">
        <f>+Calculos!M197</f>
        <v/>
      </c>
      <c r="C220" s="44" t="str">
        <f>Calculos!F197</f>
        <v/>
      </c>
      <c r="D220" s="44" t="str">
        <f>Calculos!G197</f>
        <v/>
      </c>
      <c r="E220" s="44" t="str">
        <f>Calculos!H197</f>
        <v/>
      </c>
      <c r="F220" s="44" t="str">
        <f>Calculos!I197</f>
        <v/>
      </c>
      <c r="G220" s="44" t="str">
        <f>Calculos!J197</f>
        <v/>
      </c>
      <c r="H220" s="44" t="str">
        <f>Calculos!K197</f>
        <v/>
      </c>
      <c r="I220" s="44" t="str">
        <f>Calculos!L197</f>
        <v/>
      </c>
      <c r="J220" s="1" t="str">
        <f t="shared" si="3"/>
        <v/>
      </c>
    </row>
    <row r="221" ht="12.75" customHeight="1">
      <c r="A221" s="73" t="str">
        <f t="shared" si="1"/>
        <v/>
      </c>
      <c r="B221" s="74" t="str">
        <f>+Calculos!M198</f>
        <v/>
      </c>
      <c r="C221" s="44" t="str">
        <f>Calculos!F198</f>
        <v/>
      </c>
      <c r="D221" s="44" t="str">
        <f>Calculos!G198</f>
        <v/>
      </c>
      <c r="E221" s="44" t="str">
        <f>Calculos!H198</f>
        <v/>
      </c>
      <c r="F221" s="44" t="str">
        <f>Calculos!I198</f>
        <v/>
      </c>
      <c r="G221" s="44" t="str">
        <f>Calculos!J198</f>
        <v/>
      </c>
      <c r="H221" s="44" t="str">
        <f>Calculos!K198</f>
        <v/>
      </c>
      <c r="I221" s="44" t="str">
        <f>Calculos!L198</f>
        <v/>
      </c>
      <c r="J221" s="1" t="str">
        <f t="shared" si="3"/>
        <v/>
      </c>
    </row>
    <row r="222" ht="12.75" customHeight="1">
      <c r="A222" s="73" t="str">
        <f t="shared" si="1"/>
        <v/>
      </c>
      <c r="B222" s="74" t="str">
        <f>+Calculos!M199</f>
        <v/>
      </c>
      <c r="C222" s="44" t="str">
        <f>Calculos!F199</f>
        <v/>
      </c>
      <c r="D222" s="44" t="str">
        <f>Calculos!G199</f>
        <v/>
      </c>
      <c r="E222" s="44" t="str">
        <f>Calculos!H199</f>
        <v/>
      </c>
      <c r="F222" s="44" t="str">
        <f>Calculos!I199</f>
        <v/>
      </c>
      <c r="G222" s="44" t="str">
        <f>Calculos!J199</f>
        <v/>
      </c>
      <c r="H222" s="44" t="str">
        <f>Calculos!K199</f>
        <v/>
      </c>
      <c r="I222" s="44" t="str">
        <f>Calculos!L199</f>
        <v/>
      </c>
      <c r="J222" s="1" t="str">
        <f t="shared" si="3"/>
        <v/>
      </c>
    </row>
    <row r="223" ht="12.75" customHeight="1">
      <c r="A223" s="73" t="str">
        <f t="shared" si="1"/>
        <v/>
      </c>
      <c r="B223" s="74" t="str">
        <f>+Calculos!M200</f>
        <v/>
      </c>
      <c r="C223" s="44" t="str">
        <f>Calculos!F200</f>
        <v/>
      </c>
      <c r="D223" s="44" t="str">
        <f>Calculos!G200</f>
        <v/>
      </c>
      <c r="E223" s="44" t="str">
        <f>Calculos!H200</f>
        <v/>
      </c>
      <c r="F223" s="44" t="str">
        <f>Calculos!I200</f>
        <v/>
      </c>
      <c r="G223" s="44" t="str">
        <f>Calculos!J200</f>
        <v/>
      </c>
      <c r="H223" s="44" t="str">
        <f>Calculos!K200</f>
        <v/>
      </c>
      <c r="I223" s="44" t="str">
        <f>Calculos!L200</f>
        <v/>
      </c>
      <c r="J223" s="1" t="str">
        <f t="shared" si="3"/>
        <v/>
      </c>
    </row>
    <row r="224" ht="12.75" customHeight="1">
      <c r="A224" s="73" t="str">
        <f t="shared" si="1"/>
        <v/>
      </c>
      <c r="B224" s="74" t="str">
        <f>+Calculos!M201</f>
        <v/>
      </c>
      <c r="C224" s="44" t="str">
        <f>Calculos!F201</f>
        <v/>
      </c>
      <c r="D224" s="44" t="str">
        <f>Calculos!G201</f>
        <v/>
      </c>
      <c r="E224" s="44" t="str">
        <f>Calculos!H201</f>
        <v/>
      </c>
      <c r="F224" s="44" t="str">
        <f>Calculos!I201</f>
        <v/>
      </c>
      <c r="G224" s="44" t="str">
        <f>Calculos!J201</f>
        <v/>
      </c>
      <c r="H224" s="44" t="str">
        <f>Calculos!K201</f>
        <v/>
      </c>
      <c r="I224" s="44" t="str">
        <f>Calculos!L201</f>
        <v/>
      </c>
      <c r="J224" s="1" t="str">
        <f t="shared" si="3"/>
        <v/>
      </c>
    </row>
    <row r="225" ht="12.75" customHeight="1">
      <c r="A225" s="73" t="str">
        <f t="shared" si="1"/>
        <v/>
      </c>
      <c r="B225" s="74" t="str">
        <f>+Calculos!M202</f>
        <v/>
      </c>
      <c r="C225" s="44" t="str">
        <f>Calculos!F202</f>
        <v/>
      </c>
      <c r="D225" s="44" t="str">
        <f>Calculos!G202</f>
        <v/>
      </c>
      <c r="E225" s="44" t="str">
        <f>Calculos!H202</f>
        <v/>
      </c>
      <c r="F225" s="44" t="str">
        <f>Calculos!I202</f>
        <v/>
      </c>
      <c r="G225" s="44" t="str">
        <f>Calculos!J202</f>
        <v/>
      </c>
      <c r="H225" s="44" t="str">
        <f>Calculos!K202</f>
        <v/>
      </c>
      <c r="I225" s="44" t="str">
        <f>Calculos!L202</f>
        <v/>
      </c>
      <c r="J225" s="1" t="str">
        <f t="shared" si="3"/>
        <v/>
      </c>
    </row>
    <row r="226" ht="12.75" customHeight="1">
      <c r="A226" s="73" t="str">
        <f t="shared" si="1"/>
        <v/>
      </c>
      <c r="B226" s="74" t="str">
        <f>+Calculos!M203</f>
        <v/>
      </c>
      <c r="C226" s="44" t="str">
        <f>Calculos!F203</f>
        <v/>
      </c>
      <c r="D226" s="44" t="str">
        <f>Calculos!G203</f>
        <v/>
      </c>
      <c r="E226" s="44" t="str">
        <f>Calculos!H203</f>
        <v/>
      </c>
      <c r="F226" s="44" t="str">
        <f>Calculos!I203</f>
        <v/>
      </c>
      <c r="G226" s="44" t="str">
        <f>Calculos!J203</f>
        <v/>
      </c>
      <c r="H226" s="44" t="str">
        <f>Calculos!K203</f>
        <v/>
      </c>
      <c r="I226" s="44" t="str">
        <f>Calculos!L203</f>
        <v/>
      </c>
      <c r="J226" s="1" t="str">
        <f t="shared" si="3"/>
        <v/>
      </c>
    </row>
    <row r="227" ht="12.75" customHeight="1">
      <c r="A227" s="73" t="str">
        <f t="shared" si="1"/>
        <v/>
      </c>
      <c r="B227" s="74" t="str">
        <f>+Calculos!M204</f>
        <v/>
      </c>
      <c r="C227" s="44" t="str">
        <f>Calculos!F204</f>
        <v/>
      </c>
      <c r="D227" s="44" t="str">
        <f>Calculos!G204</f>
        <v/>
      </c>
      <c r="E227" s="44" t="str">
        <f>Calculos!H204</f>
        <v/>
      </c>
      <c r="F227" s="44" t="str">
        <f>Calculos!I204</f>
        <v/>
      </c>
      <c r="G227" s="44" t="str">
        <f>Calculos!J204</f>
        <v/>
      </c>
      <c r="H227" s="44" t="str">
        <f>Calculos!K204</f>
        <v/>
      </c>
      <c r="I227" s="44" t="str">
        <f>Calculos!L204</f>
        <v/>
      </c>
      <c r="J227" s="1" t="str">
        <f t="shared" si="3"/>
        <v/>
      </c>
    </row>
    <row r="228" ht="12.75" customHeight="1">
      <c r="A228" s="73" t="str">
        <f t="shared" si="1"/>
        <v/>
      </c>
      <c r="B228" s="74" t="str">
        <f>+Calculos!M205</f>
        <v/>
      </c>
      <c r="C228" s="44" t="str">
        <f>Calculos!F205</f>
        <v/>
      </c>
      <c r="D228" s="44" t="str">
        <f>Calculos!G205</f>
        <v/>
      </c>
      <c r="E228" s="44" t="str">
        <f>Calculos!H205</f>
        <v/>
      </c>
      <c r="F228" s="44" t="str">
        <f>Calculos!I205</f>
        <v/>
      </c>
      <c r="G228" s="44" t="str">
        <f>Calculos!J205</f>
        <v/>
      </c>
      <c r="H228" s="44" t="str">
        <f>Calculos!K205</f>
        <v/>
      </c>
      <c r="I228" s="44" t="str">
        <f>Calculos!L205</f>
        <v/>
      </c>
      <c r="J228" s="1" t="str">
        <f t="shared" si="3"/>
        <v/>
      </c>
    </row>
    <row r="229" ht="12.75" customHeight="1">
      <c r="A229" s="73" t="str">
        <f t="shared" si="1"/>
        <v/>
      </c>
      <c r="B229" s="74" t="str">
        <f>+Calculos!M206</f>
        <v/>
      </c>
      <c r="C229" s="44" t="str">
        <f>Calculos!F206</f>
        <v/>
      </c>
      <c r="D229" s="44" t="str">
        <f>Calculos!G206</f>
        <v/>
      </c>
      <c r="E229" s="44" t="str">
        <f>Calculos!H206</f>
        <v/>
      </c>
      <c r="F229" s="44" t="str">
        <f>Calculos!I206</f>
        <v/>
      </c>
      <c r="G229" s="44" t="str">
        <f>Calculos!J206</f>
        <v/>
      </c>
      <c r="H229" s="44" t="str">
        <f>Calculos!K206</f>
        <v/>
      </c>
      <c r="I229" s="44" t="str">
        <f>Calculos!L206</f>
        <v/>
      </c>
      <c r="J229" s="1" t="str">
        <f t="shared" si="3"/>
        <v/>
      </c>
    </row>
    <row r="230" ht="12.75" customHeight="1">
      <c r="A230" s="73" t="str">
        <f t="shared" si="1"/>
        <v/>
      </c>
      <c r="B230" s="74" t="str">
        <f>+Calculos!M207</f>
        <v/>
      </c>
      <c r="C230" s="44" t="str">
        <f>Calculos!F207</f>
        <v/>
      </c>
      <c r="D230" s="44" t="str">
        <f>Calculos!G207</f>
        <v/>
      </c>
      <c r="E230" s="44" t="str">
        <f>Calculos!H207</f>
        <v/>
      </c>
      <c r="F230" s="44" t="str">
        <f>Calculos!I207</f>
        <v/>
      </c>
      <c r="G230" s="44" t="str">
        <f>Calculos!J207</f>
        <v/>
      </c>
      <c r="H230" s="44" t="str">
        <f>Calculos!K207</f>
        <v/>
      </c>
      <c r="I230" s="44" t="str">
        <f>Calculos!L207</f>
        <v/>
      </c>
      <c r="J230" s="1" t="str">
        <f t="shared" si="3"/>
        <v/>
      </c>
    </row>
    <row r="231" ht="12.75" customHeight="1">
      <c r="A231" s="73" t="str">
        <f t="shared" si="1"/>
        <v/>
      </c>
      <c r="B231" s="74" t="str">
        <f>+Calculos!M208</f>
        <v/>
      </c>
      <c r="C231" s="44" t="str">
        <f>Calculos!F208</f>
        <v/>
      </c>
      <c r="D231" s="44" t="str">
        <f>Calculos!G208</f>
        <v/>
      </c>
      <c r="E231" s="44" t="str">
        <f>Calculos!H208</f>
        <v/>
      </c>
      <c r="F231" s="44" t="str">
        <f>Calculos!I208</f>
        <v/>
      </c>
      <c r="G231" s="44" t="str">
        <f>Calculos!J208</f>
        <v/>
      </c>
      <c r="H231" s="44" t="str">
        <f>Calculos!K208</f>
        <v/>
      </c>
      <c r="I231" s="44" t="str">
        <f>Calculos!L208</f>
        <v/>
      </c>
      <c r="J231" s="1" t="str">
        <f t="shared" si="3"/>
        <v/>
      </c>
    </row>
    <row r="232" ht="12.75" customHeight="1">
      <c r="A232" s="73" t="str">
        <f t="shared" si="1"/>
        <v/>
      </c>
      <c r="B232" s="74" t="str">
        <f>+Calculos!M209</f>
        <v/>
      </c>
      <c r="C232" s="44" t="str">
        <f>Calculos!F209</f>
        <v/>
      </c>
      <c r="D232" s="44" t="str">
        <f>Calculos!G209</f>
        <v/>
      </c>
      <c r="E232" s="44" t="str">
        <f>Calculos!H209</f>
        <v/>
      </c>
      <c r="F232" s="44" t="str">
        <f>Calculos!I209</f>
        <v/>
      </c>
      <c r="G232" s="44" t="str">
        <f>Calculos!J209</f>
        <v/>
      </c>
      <c r="H232" s="44" t="str">
        <f>Calculos!K209</f>
        <v/>
      </c>
      <c r="I232" s="44" t="str">
        <f>Calculos!L209</f>
        <v/>
      </c>
      <c r="J232" s="1" t="str">
        <f t="shared" si="3"/>
        <v/>
      </c>
    </row>
    <row r="233" ht="12.75" customHeight="1">
      <c r="A233" s="73" t="str">
        <f t="shared" si="1"/>
        <v/>
      </c>
      <c r="B233" s="74" t="str">
        <f>+Calculos!M210</f>
        <v/>
      </c>
      <c r="C233" s="44" t="str">
        <f>Calculos!F210</f>
        <v/>
      </c>
      <c r="D233" s="44" t="str">
        <f>Calculos!G210</f>
        <v/>
      </c>
      <c r="E233" s="44" t="str">
        <f>Calculos!H210</f>
        <v/>
      </c>
      <c r="F233" s="44" t="str">
        <f>Calculos!I210</f>
        <v/>
      </c>
      <c r="G233" s="44" t="str">
        <f>Calculos!J210</f>
        <v/>
      </c>
      <c r="H233" s="44" t="str">
        <f>Calculos!K210</f>
        <v/>
      </c>
      <c r="I233" s="44" t="str">
        <f>Calculos!L210</f>
        <v/>
      </c>
      <c r="J233" s="1" t="str">
        <f t="shared" si="3"/>
        <v/>
      </c>
    </row>
    <row r="234" ht="12.75" customHeight="1">
      <c r="A234" s="73" t="str">
        <f t="shared" si="1"/>
        <v/>
      </c>
      <c r="B234" s="74" t="str">
        <f>+Calculos!M211</f>
        <v/>
      </c>
      <c r="C234" s="44" t="str">
        <f>Calculos!F211</f>
        <v/>
      </c>
      <c r="D234" s="44" t="str">
        <f>Calculos!G211</f>
        <v/>
      </c>
      <c r="E234" s="44" t="str">
        <f>Calculos!H211</f>
        <v/>
      </c>
      <c r="F234" s="44" t="str">
        <f>Calculos!I211</f>
        <v/>
      </c>
      <c r="G234" s="44" t="str">
        <f>Calculos!J211</f>
        <v/>
      </c>
      <c r="H234" s="44" t="str">
        <f>Calculos!K211</f>
        <v/>
      </c>
      <c r="I234" s="44" t="str">
        <f>Calculos!L211</f>
        <v/>
      </c>
      <c r="J234" s="1" t="str">
        <f t="shared" si="3"/>
        <v/>
      </c>
    </row>
    <row r="235" ht="12.75" customHeight="1">
      <c r="A235" s="73" t="str">
        <f t="shared" si="1"/>
        <v/>
      </c>
      <c r="B235" s="74" t="str">
        <f>+Calculos!M212</f>
        <v/>
      </c>
      <c r="C235" s="44" t="str">
        <f>Calculos!F212</f>
        <v/>
      </c>
      <c r="D235" s="44" t="str">
        <f>Calculos!G212</f>
        <v/>
      </c>
      <c r="E235" s="44" t="str">
        <f>Calculos!H212</f>
        <v/>
      </c>
      <c r="F235" s="44" t="str">
        <f>Calculos!I212</f>
        <v/>
      </c>
      <c r="G235" s="44" t="str">
        <f>Calculos!J212</f>
        <v/>
      </c>
      <c r="H235" s="44" t="str">
        <f>Calculos!K212</f>
        <v/>
      </c>
      <c r="I235" s="44" t="str">
        <f>Calculos!L212</f>
        <v/>
      </c>
      <c r="J235" s="1" t="str">
        <f t="shared" si="3"/>
        <v/>
      </c>
    </row>
    <row r="236" ht="12.75" customHeight="1">
      <c r="A236" s="73" t="str">
        <f t="shared" si="1"/>
        <v/>
      </c>
      <c r="B236" s="74" t="str">
        <f>+Calculos!M213</f>
        <v/>
      </c>
      <c r="C236" s="44" t="str">
        <f>Calculos!F213</f>
        <v/>
      </c>
      <c r="D236" s="44" t="str">
        <f>Calculos!G213</f>
        <v/>
      </c>
      <c r="E236" s="44" t="str">
        <f>Calculos!H213</f>
        <v/>
      </c>
      <c r="F236" s="44" t="str">
        <f>Calculos!I213</f>
        <v/>
      </c>
      <c r="G236" s="44" t="str">
        <f>Calculos!J213</f>
        <v/>
      </c>
      <c r="H236" s="44" t="str">
        <f>Calculos!K213</f>
        <v/>
      </c>
      <c r="I236" s="44" t="str">
        <f>Calculos!L213</f>
        <v/>
      </c>
      <c r="J236" s="1" t="str">
        <f t="shared" si="3"/>
        <v/>
      </c>
    </row>
    <row r="237" ht="12.75" customHeight="1">
      <c r="A237" s="73" t="str">
        <f t="shared" si="1"/>
        <v/>
      </c>
      <c r="B237" s="74" t="str">
        <f>+Calculos!M214</f>
        <v/>
      </c>
      <c r="C237" s="44" t="str">
        <f>Calculos!F214</f>
        <v/>
      </c>
      <c r="D237" s="44" t="str">
        <f>Calculos!G214</f>
        <v/>
      </c>
      <c r="E237" s="44" t="str">
        <f>Calculos!H214</f>
        <v/>
      </c>
      <c r="F237" s="44" t="str">
        <f>Calculos!I214</f>
        <v/>
      </c>
      <c r="G237" s="44" t="str">
        <f>Calculos!J214</f>
        <v/>
      </c>
      <c r="H237" s="44" t="str">
        <f>Calculos!K214</f>
        <v/>
      </c>
      <c r="I237" s="44" t="str">
        <f>Calculos!L214</f>
        <v/>
      </c>
      <c r="J237" s="1" t="str">
        <f t="shared" si="3"/>
        <v/>
      </c>
    </row>
    <row r="238" ht="12.75" customHeight="1">
      <c r="A238" s="73" t="str">
        <f t="shared" si="1"/>
        <v/>
      </c>
      <c r="B238" s="74" t="str">
        <f>+Calculos!M215</f>
        <v/>
      </c>
      <c r="C238" s="44" t="str">
        <f>Calculos!F215</f>
        <v/>
      </c>
      <c r="D238" s="44" t="str">
        <f>Calculos!G215</f>
        <v/>
      </c>
      <c r="E238" s="44" t="str">
        <f>Calculos!H215</f>
        <v/>
      </c>
      <c r="F238" s="44" t="str">
        <f>Calculos!I215</f>
        <v/>
      </c>
      <c r="G238" s="44" t="str">
        <f>Calculos!J215</f>
        <v/>
      </c>
      <c r="H238" s="44" t="str">
        <f>Calculos!K215</f>
        <v/>
      </c>
      <c r="I238" s="44" t="str">
        <f>Calculos!L215</f>
        <v/>
      </c>
      <c r="J238" s="1" t="str">
        <f t="shared" si="3"/>
        <v/>
      </c>
    </row>
    <row r="239" ht="12.75" customHeight="1">
      <c r="A239" s="73" t="str">
        <f t="shared" si="1"/>
        <v/>
      </c>
      <c r="B239" s="74" t="str">
        <f>+Calculos!M216</f>
        <v/>
      </c>
      <c r="C239" s="44" t="str">
        <f>Calculos!F216</f>
        <v/>
      </c>
      <c r="D239" s="44" t="str">
        <f>Calculos!G216</f>
        <v/>
      </c>
      <c r="E239" s="44" t="str">
        <f>Calculos!H216</f>
        <v/>
      </c>
      <c r="F239" s="44" t="str">
        <f>Calculos!I216</f>
        <v/>
      </c>
      <c r="G239" s="44" t="str">
        <f>Calculos!J216</f>
        <v/>
      </c>
      <c r="H239" s="44" t="str">
        <f>Calculos!K216</f>
        <v/>
      </c>
      <c r="I239" s="44" t="str">
        <f>Calculos!L216</f>
        <v/>
      </c>
      <c r="J239" s="1" t="str">
        <f t="shared" si="3"/>
        <v/>
      </c>
    </row>
    <row r="240" ht="12.75" customHeight="1">
      <c r="A240" s="73" t="str">
        <f t="shared" si="1"/>
        <v/>
      </c>
      <c r="B240" s="74" t="str">
        <f>+Calculos!M217</f>
        <v/>
      </c>
      <c r="C240" s="44" t="str">
        <f>Calculos!F217</f>
        <v/>
      </c>
      <c r="D240" s="44" t="str">
        <f>Calculos!G217</f>
        <v/>
      </c>
      <c r="E240" s="44" t="str">
        <f>Calculos!H217</f>
        <v/>
      </c>
      <c r="F240" s="44" t="str">
        <f>Calculos!I217</f>
        <v/>
      </c>
      <c r="G240" s="44" t="str">
        <f>Calculos!J217</f>
        <v/>
      </c>
      <c r="H240" s="44" t="str">
        <f>Calculos!K217</f>
        <v/>
      </c>
      <c r="I240" s="44" t="str">
        <f>Calculos!L217</f>
        <v/>
      </c>
      <c r="J240" s="1" t="str">
        <f t="shared" si="3"/>
        <v/>
      </c>
    </row>
    <row r="241" ht="12.75" customHeight="1">
      <c r="A241" s="73" t="str">
        <f t="shared" si="1"/>
        <v/>
      </c>
      <c r="B241" s="74" t="str">
        <f>+Calculos!M218</f>
        <v/>
      </c>
      <c r="C241" s="44" t="str">
        <f>Calculos!F218</f>
        <v/>
      </c>
      <c r="D241" s="44" t="str">
        <f>Calculos!G218</f>
        <v/>
      </c>
      <c r="E241" s="44" t="str">
        <f>Calculos!H218</f>
        <v/>
      </c>
      <c r="F241" s="44" t="str">
        <f>Calculos!I218</f>
        <v/>
      </c>
      <c r="G241" s="44" t="str">
        <f>Calculos!J218</f>
        <v/>
      </c>
      <c r="H241" s="44" t="str">
        <f>Calculos!K218</f>
        <v/>
      </c>
      <c r="I241" s="44" t="str">
        <f>Calculos!L218</f>
        <v/>
      </c>
      <c r="J241" s="1" t="str">
        <f t="shared" si="3"/>
        <v/>
      </c>
    </row>
    <row r="242" ht="12.75" customHeight="1">
      <c r="A242" s="73" t="str">
        <f t="shared" si="1"/>
        <v/>
      </c>
      <c r="B242" s="74" t="str">
        <f>+Calculos!M219</f>
        <v/>
      </c>
      <c r="C242" s="44" t="str">
        <f>Calculos!F219</f>
        <v/>
      </c>
      <c r="D242" s="44" t="str">
        <f>Calculos!G219</f>
        <v/>
      </c>
      <c r="E242" s="44" t="str">
        <f>Calculos!H219</f>
        <v/>
      </c>
      <c r="F242" s="44" t="str">
        <f>Calculos!I219</f>
        <v/>
      </c>
      <c r="G242" s="44" t="str">
        <f>Calculos!J219</f>
        <v/>
      </c>
      <c r="H242" s="44" t="str">
        <f>Calculos!K219</f>
        <v/>
      </c>
      <c r="I242" s="44" t="str">
        <f>Calculos!L219</f>
        <v/>
      </c>
      <c r="J242" s="1" t="str">
        <f t="shared" si="3"/>
        <v/>
      </c>
    </row>
    <row r="243" ht="12.75" customHeight="1">
      <c r="A243" s="73" t="str">
        <f t="shared" si="1"/>
        <v/>
      </c>
      <c r="B243" s="74" t="str">
        <f>+Calculos!M220</f>
        <v/>
      </c>
      <c r="C243" s="44" t="str">
        <f>Calculos!F220</f>
        <v/>
      </c>
      <c r="D243" s="44" t="str">
        <f>Calculos!G220</f>
        <v/>
      </c>
      <c r="E243" s="44" t="str">
        <f>Calculos!H220</f>
        <v/>
      </c>
      <c r="F243" s="44" t="str">
        <f>Calculos!I220</f>
        <v/>
      </c>
      <c r="G243" s="44" t="str">
        <f>Calculos!J220</f>
        <v/>
      </c>
      <c r="H243" s="44" t="str">
        <f>Calculos!K220</f>
        <v/>
      </c>
      <c r="I243" s="44" t="str">
        <f>Calculos!L220</f>
        <v/>
      </c>
      <c r="J243" s="1" t="str">
        <f t="shared" si="3"/>
        <v/>
      </c>
    </row>
    <row r="244" ht="12.75" customHeight="1">
      <c r="A244" s="73" t="str">
        <f t="shared" si="1"/>
        <v/>
      </c>
      <c r="B244" s="74" t="str">
        <f>+Calculos!M221</f>
        <v/>
      </c>
      <c r="C244" s="44" t="str">
        <f>Calculos!F221</f>
        <v/>
      </c>
      <c r="D244" s="44" t="str">
        <f>Calculos!G221</f>
        <v/>
      </c>
      <c r="E244" s="44" t="str">
        <f>Calculos!H221</f>
        <v/>
      </c>
      <c r="F244" s="44" t="str">
        <f>Calculos!I221</f>
        <v/>
      </c>
      <c r="G244" s="44" t="str">
        <f>Calculos!J221</f>
        <v/>
      </c>
      <c r="H244" s="44" t="str">
        <f>Calculos!K221</f>
        <v/>
      </c>
      <c r="I244" s="44" t="str">
        <f>Calculos!L221</f>
        <v/>
      </c>
      <c r="J244" s="1" t="str">
        <f t="shared" si="3"/>
        <v/>
      </c>
    </row>
    <row r="245" ht="12.75" customHeight="1">
      <c r="A245" s="73" t="str">
        <f t="shared" si="1"/>
        <v/>
      </c>
      <c r="B245" s="74" t="str">
        <f>+Calculos!M222</f>
        <v/>
      </c>
      <c r="C245" s="44" t="str">
        <f>Calculos!F222</f>
        <v/>
      </c>
      <c r="D245" s="44" t="str">
        <f>Calculos!G222</f>
        <v/>
      </c>
      <c r="E245" s="44" t="str">
        <f>Calculos!H222</f>
        <v/>
      </c>
      <c r="F245" s="44" t="str">
        <f>Calculos!I222</f>
        <v/>
      </c>
      <c r="G245" s="44" t="str">
        <f>Calculos!J222</f>
        <v/>
      </c>
      <c r="H245" s="44" t="str">
        <f>Calculos!K222</f>
        <v/>
      </c>
      <c r="I245" s="44" t="str">
        <f>Calculos!L222</f>
        <v/>
      </c>
      <c r="J245" s="1" t="str">
        <f t="shared" si="3"/>
        <v/>
      </c>
    </row>
    <row r="246" ht="12.75" customHeight="1">
      <c r="A246" s="73" t="str">
        <f t="shared" si="1"/>
        <v/>
      </c>
      <c r="B246" s="74" t="str">
        <f>+Calculos!M223</f>
        <v/>
      </c>
      <c r="C246" s="44" t="str">
        <f>Calculos!F223</f>
        <v/>
      </c>
      <c r="D246" s="44" t="str">
        <f>Calculos!G223</f>
        <v/>
      </c>
      <c r="E246" s="44" t="str">
        <f>Calculos!H223</f>
        <v/>
      </c>
      <c r="F246" s="44" t="str">
        <f>Calculos!I223</f>
        <v/>
      </c>
      <c r="G246" s="44" t="str">
        <f>Calculos!J223</f>
        <v/>
      </c>
      <c r="H246" s="44" t="str">
        <f>Calculos!K223</f>
        <v/>
      </c>
      <c r="I246" s="44" t="str">
        <f>Calculos!L223</f>
        <v/>
      </c>
      <c r="J246" s="1" t="str">
        <f t="shared" si="3"/>
        <v/>
      </c>
    </row>
    <row r="247" ht="12.75" customHeight="1">
      <c r="A247" s="73" t="str">
        <f t="shared" si="1"/>
        <v/>
      </c>
      <c r="B247" s="74" t="str">
        <f>+Calculos!M224</f>
        <v/>
      </c>
      <c r="C247" s="44" t="str">
        <f>Calculos!F224</f>
        <v/>
      </c>
      <c r="D247" s="44" t="str">
        <f>Calculos!G224</f>
        <v/>
      </c>
      <c r="E247" s="44" t="str">
        <f>Calculos!H224</f>
        <v/>
      </c>
      <c r="F247" s="44" t="str">
        <f>Calculos!I224</f>
        <v/>
      </c>
      <c r="G247" s="44" t="str">
        <f>Calculos!J224</f>
        <v/>
      </c>
      <c r="H247" s="44" t="str">
        <f>Calculos!K224</f>
        <v/>
      </c>
      <c r="I247" s="44" t="str">
        <f>Calculos!L224</f>
        <v/>
      </c>
      <c r="J247" s="1" t="str">
        <f t="shared" si="3"/>
        <v/>
      </c>
    </row>
    <row r="248" ht="12.75" customHeight="1">
      <c r="A248" s="73" t="str">
        <f t="shared" si="1"/>
        <v/>
      </c>
      <c r="B248" s="74" t="str">
        <f>+Calculos!M225</f>
        <v/>
      </c>
      <c r="C248" s="44" t="str">
        <f>Calculos!F225</f>
        <v/>
      </c>
      <c r="D248" s="44" t="str">
        <f>Calculos!G225</f>
        <v/>
      </c>
      <c r="E248" s="44" t="str">
        <f>Calculos!H225</f>
        <v/>
      </c>
      <c r="F248" s="44" t="str">
        <f>Calculos!I225</f>
        <v/>
      </c>
      <c r="G248" s="44" t="str">
        <f>Calculos!J225</f>
        <v/>
      </c>
      <c r="H248" s="44" t="str">
        <f>Calculos!K225</f>
        <v/>
      </c>
      <c r="I248" s="44" t="str">
        <f>Calculos!L225</f>
        <v/>
      </c>
      <c r="J248" s="1" t="str">
        <f t="shared" si="3"/>
        <v/>
      </c>
    </row>
    <row r="249" ht="12.75" customHeight="1">
      <c r="A249" s="73" t="str">
        <f t="shared" si="1"/>
        <v/>
      </c>
      <c r="B249" s="74" t="str">
        <f>+Calculos!M226</f>
        <v/>
      </c>
      <c r="C249" s="44" t="str">
        <f>Calculos!F226</f>
        <v/>
      </c>
      <c r="D249" s="44" t="str">
        <f>Calculos!G226</f>
        <v/>
      </c>
      <c r="E249" s="44" t="str">
        <f>Calculos!H226</f>
        <v/>
      </c>
      <c r="F249" s="44" t="str">
        <f>Calculos!I226</f>
        <v/>
      </c>
      <c r="G249" s="44" t="str">
        <f>Calculos!J226</f>
        <v/>
      </c>
      <c r="H249" s="44" t="str">
        <f>Calculos!K226</f>
        <v/>
      </c>
      <c r="I249" s="44" t="str">
        <f>Calculos!L226</f>
        <v/>
      </c>
      <c r="J249" s="1" t="str">
        <f t="shared" si="3"/>
        <v/>
      </c>
    </row>
    <row r="250" ht="12.75" customHeight="1">
      <c r="A250" s="73" t="str">
        <f t="shared" si="1"/>
        <v/>
      </c>
      <c r="B250" s="74" t="str">
        <f>+Calculos!M227</f>
        <v/>
      </c>
      <c r="C250" s="44" t="str">
        <f>Calculos!F227</f>
        <v/>
      </c>
      <c r="D250" s="44" t="str">
        <f>Calculos!G227</f>
        <v/>
      </c>
      <c r="E250" s="44" t="str">
        <f>Calculos!H227</f>
        <v/>
      </c>
      <c r="F250" s="44" t="str">
        <f>Calculos!I227</f>
        <v/>
      </c>
      <c r="G250" s="44" t="str">
        <f>Calculos!J227</f>
        <v/>
      </c>
      <c r="H250" s="44" t="str">
        <f>Calculos!K227</f>
        <v/>
      </c>
      <c r="I250" s="44" t="str">
        <f>Calculos!L227</f>
        <v/>
      </c>
      <c r="J250" s="1" t="str">
        <f t="shared" si="3"/>
        <v/>
      </c>
    </row>
    <row r="251" ht="12.75" customHeight="1">
      <c r="A251" s="73" t="str">
        <f t="shared" si="1"/>
        <v/>
      </c>
      <c r="B251" s="74" t="str">
        <f>+Calculos!M228</f>
        <v/>
      </c>
      <c r="C251" s="44" t="str">
        <f>Calculos!F228</f>
        <v/>
      </c>
      <c r="D251" s="44" t="str">
        <f>Calculos!G228</f>
        <v/>
      </c>
      <c r="E251" s="44" t="str">
        <f>Calculos!H228</f>
        <v/>
      </c>
      <c r="F251" s="44" t="str">
        <f>Calculos!I228</f>
        <v/>
      </c>
      <c r="G251" s="44" t="str">
        <f>Calculos!J228</f>
        <v/>
      </c>
      <c r="H251" s="44" t="str">
        <f>Calculos!K228</f>
        <v/>
      </c>
      <c r="I251" s="44" t="str">
        <f>Calculos!L228</f>
        <v/>
      </c>
      <c r="J251" s="1" t="str">
        <f t="shared" si="3"/>
        <v/>
      </c>
    </row>
    <row r="252" ht="12.75" customHeight="1">
      <c r="A252" s="73" t="str">
        <f t="shared" si="1"/>
        <v/>
      </c>
      <c r="B252" s="74" t="str">
        <f>+Calculos!M229</f>
        <v/>
      </c>
      <c r="C252" s="44" t="str">
        <f>Calculos!F229</f>
        <v/>
      </c>
      <c r="D252" s="44" t="str">
        <f>Calculos!G229</f>
        <v/>
      </c>
      <c r="E252" s="44" t="str">
        <f>Calculos!H229</f>
        <v/>
      </c>
      <c r="F252" s="44" t="str">
        <f>Calculos!I229</f>
        <v/>
      </c>
      <c r="G252" s="44" t="str">
        <f>Calculos!J229</f>
        <v/>
      </c>
      <c r="H252" s="44" t="str">
        <f>Calculos!K229</f>
        <v/>
      </c>
      <c r="I252" s="44" t="str">
        <f>Calculos!L229</f>
        <v/>
      </c>
      <c r="J252" s="1" t="str">
        <f t="shared" si="3"/>
        <v/>
      </c>
    </row>
    <row r="253" ht="12.75" customHeight="1">
      <c r="A253" s="73" t="str">
        <f t="shared" si="1"/>
        <v/>
      </c>
      <c r="B253" s="74" t="str">
        <f>+Calculos!M230</f>
        <v/>
      </c>
      <c r="C253" s="44" t="str">
        <f>Calculos!F230</f>
        <v/>
      </c>
      <c r="D253" s="44" t="str">
        <f>Calculos!G230</f>
        <v/>
      </c>
      <c r="E253" s="44" t="str">
        <f>Calculos!H230</f>
        <v/>
      </c>
      <c r="F253" s="44" t="str">
        <f>Calculos!I230</f>
        <v/>
      </c>
      <c r="G253" s="44" t="str">
        <f>Calculos!J230</f>
        <v/>
      </c>
      <c r="H253" s="44" t="str">
        <f>Calculos!K230</f>
        <v/>
      </c>
      <c r="I253" s="44" t="str">
        <f>Calculos!L230</f>
        <v/>
      </c>
      <c r="J253" s="1" t="str">
        <f t="shared" si="3"/>
        <v/>
      </c>
    </row>
    <row r="254" ht="12.75" customHeight="1">
      <c r="A254" s="73" t="str">
        <f t="shared" si="1"/>
        <v/>
      </c>
      <c r="B254" s="74" t="str">
        <f>+Calculos!M231</f>
        <v/>
      </c>
      <c r="C254" s="44" t="str">
        <f>Calculos!F231</f>
        <v/>
      </c>
      <c r="D254" s="44" t="str">
        <f>Calculos!G231</f>
        <v/>
      </c>
      <c r="E254" s="44" t="str">
        <f>Calculos!H231</f>
        <v/>
      </c>
      <c r="F254" s="44" t="str">
        <f>Calculos!I231</f>
        <v/>
      </c>
      <c r="G254" s="44" t="str">
        <f>Calculos!J231</f>
        <v/>
      </c>
      <c r="H254" s="44" t="str">
        <f>Calculos!K231</f>
        <v/>
      </c>
      <c r="I254" s="44" t="str">
        <f>Calculos!L231</f>
        <v/>
      </c>
      <c r="J254" s="1" t="str">
        <f t="shared" si="3"/>
        <v/>
      </c>
    </row>
    <row r="255" ht="12.75" customHeight="1">
      <c r="A255" s="73" t="str">
        <f t="shared" si="1"/>
        <v/>
      </c>
      <c r="B255" s="74" t="str">
        <f>+Calculos!M232</f>
        <v/>
      </c>
      <c r="C255" s="44" t="str">
        <f>Calculos!F232</f>
        <v/>
      </c>
      <c r="D255" s="44" t="str">
        <f>Calculos!G232</f>
        <v/>
      </c>
      <c r="E255" s="44" t="str">
        <f>Calculos!H232</f>
        <v/>
      </c>
      <c r="F255" s="44" t="str">
        <f>Calculos!I232</f>
        <v/>
      </c>
      <c r="G255" s="44" t="str">
        <f>Calculos!J232</f>
        <v/>
      </c>
      <c r="H255" s="44" t="str">
        <f>Calculos!K232</f>
        <v/>
      </c>
      <c r="I255" s="44" t="str">
        <f>Calculos!L232</f>
        <v/>
      </c>
      <c r="J255" s="1" t="str">
        <f t="shared" si="3"/>
        <v/>
      </c>
    </row>
    <row r="256" ht="12.75" customHeight="1">
      <c r="A256" s="73" t="str">
        <f t="shared" si="1"/>
        <v/>
      </c>
      <c r="B256" s="74" t="str">
        <f>+Calculos!M233</f>
        <v/>
      </c>
      <c r="C256" s="44" t="str">
        <f>Calculos!F233</f>
        <v/>
      </c>
      <c r="D256" s="44" t="str">
        <f>Calculos!G233</f>
        <v/>
      </c>
      <c r="E256" s="44" t="str">
        <f>Calculos!H233</f>
        <v/>
      </c>
      <c r="F256" s="44" t="str">
        <f>Calculos!I233</f>
        <v/>
      </c>
      <c r="G256" s="44" t="str">
        <f>Calculos!J233</f>
        <v/>
      </c>
      <c r="H256" s="44" t="str">
        <f>Calculos!K233</f>
        <v/>
      </c>
      <c r="I256" s="44" t="str">
        <f>Calculos!L233</f>
        <v/>
      </c>
      <c r="J256" s="1" t="str">
        <f t="shared" si="3"/>
        <v/>
      </c>
    </row>
    <row r="257" ht="12.75" customHeight="1">
      <c r="A257" s="73" t="str">
        <f t="shared" si="1"/>
        <v/>
      </c>
      <c r="B257" s="74" t="str">
        <f>+Calculos!M234</f>
        <v/>
      </c>
      <c r="C257" s="44" t="str">
        <f>Calculos!F234</f>
        <v/>
      </c>
      <c r="D257" s="44" t="str">
        <f>Calculos!G234</f>
        <v/>
      </c>
      <c r="E257" s="44" t="str">
        <f>Calculos!H234</f>
        <v/>
      </c>
      <c r="F257" s="44" t="str">
        <f>Calculos!I234</f>
        <v/>
      </c>
      <c r="G257" s="44" t="str">
        <f>Calculos!J234</f>
        <v/>
      </c>
      <c r="H257" s="44" t="str">
        <f>Calculos!K234</f>
        <v/>
      </c>
      <c r="I257" s="44" t="str">
        <f>Calculos!L234</f>
        <v/>
      </c>
      <c r="J257" s="1" t="str">
        <f t="shared" si="3"/>
        <v/>
      </c>
    </row>
    <row r="258" ht="12.75" customHeight="1">
      <c r="A258" s="73" t="str">
        <f t="shared" si="1"/>
        <v/>
      </c>
      <c r="B258" s="74" t="str">
        <f>+Calculos!M235</f>
        <v/>
      </c>
      <c r="C258" s="44" t="str">
        <f>Calculos!F235</f>
        <v/>
      </c>
      <c r="D258" s="44" t="str">
        <f>Calculos!G235</f>
        <v/>
      </c>
      <c r="E258" s="44" t="str">
        <f>Calculos!H235</f>
        <v/>
      </c>
      <c r="F258" s="44" t="str">
        <f>Calculos!I235</f>
        <v/>
      </c>
      <c r="G258" s="44" t="str">
        <f>Calculos!J235</f>
        <v/>
      </c>
      <c r="H258" s="44" t="str">
        <f>Calculos!K235</f>
        <v/>
      </c>
      <c r="I258" s="44" t="str">
        <f>Calculos!L235</f>
        <v/>
      </c>
      <c r="J258" s="1" t="str">
        <f t="shared" si="3"/>
        <v/>
      </c>
    </row>
    <row r="259" ht="12.75" customHeight="1">
      <c r="A259" s="73" t="str">
        <f t="shared" si="1"/>
        <v/>
      </c>
      <c r="B259" s="74" t="str">
        <f>+Calculos!M236</f>
        <v/>
      </c>
      <c r="C259" s="44" t="str">
        <f>Calculos!F236</f>
        <v/>
      </c>
      <c r="D259" s="44" t="str">
        <f>Calculos!G236</f>
        <v/>
      </c>
      <c r="E259" s="44" t="str">
        <f>Calculos!H236</f>
        <v/>
      </c>
      <c r="F259" s="44" t="str">
        <f>Calculos!I236</f>
        <v/>
      </c>
      <c r="G259" s="44" t="str">
        <f>Calculos!J236</f>
        <v/>
      </c>
      <c r="H259" s="44" t="str">
        <f>Calculos!K236</f>
        <v/>
      </c>
      <c r="I259" s="44" t="str">
        <f>Calculos!L236</f>
        <v/>
      </c>
      <c r="J259" s="1" t="str">
        <f t="shared" si="3"/>
        <v/>
      </c>
    </row>
    <row r="260" ht="12.75" customHeight="1">
      <c r="A260" s="73" t="str">
        <f t="shared" si="1"/>
        <v/>
      </c>
      <c r="B260" s="74" t="str">
        <f>+Calculos!M237</f>
        <v/>
      </c>
      <c r="C260" s="44" t="str">
        <f>Calculos!F237</f>
        <v/>
      </c>
      <c r="D260" s="44" t="str">
        <f>Calculos!G237</f>
        <v/>
      </c>
      <c r="E260" s="44" t="str">
        <f>Calculos!H237</f>
        <v/>
      </c>
      <c r="F260" s="44" t="str">
        <f>Calculos!I237</f>
        <v/>
      </c>
      <c r="G260" s="44" t="str">
        <f>Calculos!J237</f>
        <v/>
      </c>
      <c r="H260" s="44" t="str">
        <f>Calculos!K237</f>
        <v/>
      </c>
      <c r="I260" s="44" t="str">
        <f>Calculos!L237</f>
        <v/>
      </c>
      <c r="J260" s="1" t="str">
        <f t="shared" si="3"/>
        <v/>
      </c>
    </row>
    <row r="261" ht="12.75" customHeight="1">
      <c r="A261" s="73" t="str">
        <f t="shared" si="1"/>
        <v/>
      </c>
      <c r="B261" s="74" t="str">
        <f>+Calculos!M238</f>
        <v/>
      </c>
      <c r="C261" s="44" t="str">
        <f>Calculos!F238</f>
        <v/>
      </c>
      <c r="D261" s="44" t="str">
        <f>Calculos!G238</f>
        <v/>
      </c>
      <c r="E261" s="44" t="str">
        <f>Calculos!H238</f>
        <v/>
      </c>
      <c r="F261" s="44" t="str">
        <f>Calculos!I238</f>
        <v/>
      </c>
      <c r="G261" s="44" t="str">
        <f>Calculos!J238</f>
        <v/>
      </c>
      <c r="H261" s="44" t="str">
        <f>Calculos!K238</f>
        <v/>
      </c>
      <c r="I261" s="44" t="str">
        <f>Calculos!L238</f>
        <v/>
      </c>
      <c r="J261" s="1" t="str">
        <f t="shared" si="3"/>
        <v/>
      </c>
    </row>
    <row r="262" ht="12.75" customHeight="1">
      <c r="A262" s="73" t="str">
        <f t="shared" si="1"/>
        <v/>
      </c>
      <c r="B262" s="74" t="str">
        <f>+Calculos!M239</f>
        <v/>
      </c>
      <c r="C262" s="44" t="str">
        <f>Calculos!F239</f>
        <v/>
      </c>
      <c r="D262" s="44" t="str">
        <f>Calculos!G239</f>
        <v/>
      </c>
      <c r="E262" s="44" t="str">
        <f>Calculos!H239</f>
        <v/>
      </c>
      <c r="F262" s="44" t="str">
        <f>Calculos!I239</f>
        <v/>
      </c>
      <c r="G262" s="44" t="str">
        <f>Calculos!J239</f>
        <v/>
      </c>
      <c r="H262" s="44" t="str">
        <f>Calculos!K239</f>
        <v/>
      </c>
      <c r="I262" s="44" t="str">
        <f>Calculos!L239</f>
        <v/>
      </c>
      <c r="J262" s="1" t="str">
        <f t="shared" si="3"/>
        <v/>
      </c>
    </row>
    <row r="263" ht="12.75" customHeight="1">
      <c r="A263" s="73" t="str">
        <f t="shared" si="1"/>
        <v/>
      </c>
      <c r="B263" s="74" t="str">
        <f>+Calculos!M240</f>
        <v/>
      </c>
      <c r="C263" s="44" t="str">
        <f>Calculos!F240</f>
        <v/>
      </c>
      <c r="D263" s="44" t="str">
        <f>Calculos!G240</f>
        <v/>
      </c>
      <c r="E263" s="44" t="str">
        <f>Calculos!H240</f>
        <v/>
      </c>
      <c r="F263" s="44" t="str">
        <f>Calculos!I240</f>
        <v/>
      </c>
      <c r="G263" s="44" t="str">
        <f>Calculos!J240</f>
        <v/>
      </c>
      <c r="H263" s="44" t="str">
        <f>Calculos!K240</f>
        <v/>
      </c>
      <c r="I263" s="44" t="str">
        <f>Calculos!L240</f>
        <v/>
      </c>
      <c r="J263" s="1" t="str">
        <f t="shared" si="3"/>
        <v/>
      </c>
    </row>
    <row r="264" ht="12.75" customHeight="1">
      <c r="A264" s="73" t="str">
        <f t="shared" si="1"/>
        <v/>
      </c>
      <c r="B264" s="74" t="str">
        <f>+Calculos!M241</f>
        <v/>
      </c>
      <c r="C264" s="44" t="str">
        <f>Calculos!F241</f>
        <v/>
      </c>
      <c r="D264" s="44" t="str">
        <f>Calculos!G241</f>
        <v/>
      </c>
      <c r="E264" s="44" t="str">
        <f>Calculos!H241</f>
        <v/>
      </c>
      <c r="F264" s="44" t="str">
        <f>Calculos!I241</f>
        <v/>
      </c>
      <c r="G264" s="44" t="str">
        <f>Calculos!J241</f>
        <v/>
      </c>
      <c r="H264" s="44" t="str">
        <f>Calculos!K241</f>
        <v/>
      </c>
      <c r="I264" s="44" t="str">
        <f>Calculos!L241</f>
        <v/>
      </c>
      <c r="J264" s="1" t="str">
        <f t="shared" si="3"/>
        <v/>
      </c>
    </row>
    <row r="265" ht="12.75" customHeight="1">
      <c r="A265" s="73" t="str">
        <f t="shared" si="1"/>
        <v/>
      </c>
      <c r="B265" s="74" t="str">
        <f>+Calculos!M242</f>
        <v/>
      </c>
      <c r="C265" s="44" t="str">
        <f>Calculos!F242</f>
        <v/>
      </c>
      <c r="D265" s="44" t="str">
        <f>Calculos!G242</f>
        <v/>
      </c>
      <c r="E265" s="44" t="str">
        <f>Calculos!H242</f>
        <v/>
      </c>
      <c r="F265" s="44" t="str">
        <f>Calculos!I242</f>
        <v/>
      </c>
      <c r="G265" s="44" t="str">
        <f>Calculos!J242</f>
        <v/>
      </c>
      <c r="H265" s="44" t="str">
        <f>Calculos!K242</f>
        <v/>
      </c>
      <c r="I265" s="44" t="str">
        <f>Calculos!L242</f>
        <v/>
      </c>
      <c r="J265" s="1" t="str">
        <f t="shared" si="3"/>
        <v/>
      </c>
    </row>
    <row r="266" ht="12.75" customHeight="1">
      <c r="A266" s="73" t="str">
        <f t="shared" si="1"/>
        <v/>
      </c>
      <c r="B266" s="74" t="str">
        <f>+Calculos!M243</f>
        <v/>
      </c>
      <c r="C266" s="44" t="str">
        <f>Calculos!F243</f>
        <v/>
      </c>
      <c r="D266" s="44" t="str">
        <f>Calculos!G243</f>
        <v/>
      </c>
      <c r="E266" s="44" t="str">
        <f>Calculos!H243</f>
        <v/>
      </c>
      <c r="F266" s="44" t="str">
        <f>Calculos!I243</f>
        <v/>
      </c>
      <c r="G266" s="44" t="str">
        <f>Calculos!J243</f>
        <v/>
      </c>
      <c r="H266" s="44" t="str">
        <f>Calculos!K243</f>
        <v/>
      </c>
      <c r="I266" s="44" t="str">
        <f>Calculos!L243</f>
        <v/>
      </c>
      <c r="J266" s="1" t="str">
        <f t="shared" si="3"/>
        <v/>
      </c>
    </row>
    <row r="267" ht="12.75" customHeight="1">
      <c r="A267" s="73" t="str">
        <f t="shared" si="1"/>
        <v/>
      </c>
      <c r="B267" s="74" t="str">
        <f>+Calculos!M244</f>
        <v/>
      </c>
      <c r="C267" s="44" t="str">
        <f>Calculos!F244</f>
        <v/>
      </c>
      <c r="D267" s="44" t="str">
        <f>Calculos!G244</f>
        <v/>
      </c>
      <c r="E267" s="44" t="str">
        <f>Calculos!H244</f>
        <v/>
      </c>
      <c r="F267" s="44" t="str">
        <f>Calculos!I244</f>
        <v/>
      </c>
      <c r="G267" s="44" t="str">
        <f>Calculos!J244</f>
        <v/>
      </c>
      <c r="H267" s="44" t="str">
        <f>Calculos!K244</f>
        <v/>
      </c>
      <c r="I267" s="44" t="str">
        <f>Calculos!L244</f>
        <v/>
      </c>
      <c r="J267" s="1" t="str">
        <f t="shared" si="3"/>
        <v/>
      </c>
    </row>
    <row r="268" ht="12.75" customHeight="1">
      <c r="A268" s="73" t="str">
        <f t="shared" si="1"/>
        <v/>
      </c>
      <c r="B268" s="74" t="str">
        <f>+Calculos!M245</f>
        <v/>
      </c>
      <c r="C268" s="44" t="str">
        <f>Calculos!F245</f>
        <v/>
      </c>
      <c r="D268" s="44" t="str">
        <f>Calculos!G245</f>
        <v/>
      </c>
      <c r="E268" s="44" t="str">
        <f>Calculos!H245</f>
        <v/>
      </c>
      <c r="F268" s="44" t="str">
        <f>Calculos!I245</f>
        <v/>
      </c>
      <c r="G268" s="44" t="str">
        <f>Calculos!J245</f>
        <v/>
      </c>
      <c r="H268" s="44" t="str">
        <f>Calculos!K245</f>
        <v/>
      </c>
      <c r="I268" s="44" t="str">
        <f>Calculos!L245</f>
        <v/>
      </c>
      <c r="J268" s="1" t="str">
        <f t="shared" si="3"/>
        <v/>
      </c>
    </row>
    <row r="269" ht="12.75" customHeight="1">
      <c r="A269" s="73" t="str">
        <f t="shared" si="1"/>
        <v/>
      </c>
      <c r="B269" s="74" t="str">
        <f>+Calculos!M246</f>
        <v/>
      </c>
      <c r="C269" s="44" t="str">
        <f>Calculos!F246</f>
        <v/>
      </c>
      <c r="D269" s="44" t="str">
        <f>Calculos!G246</f>
        <v/>
      </c>
      <c r="E269" s="44" t="str">
        <f>Calculos!H246</f>
        <v/>
      </c>
      <c r="F269" s="44" t="str">
        <f>Calculos!I246</f>
        <v/>
      </c>
      <c r="G269" s="44" t="str">
        <f>Calculos!J246</f>
        <v/>
      </c>
      <c r="H269" s="44" t="str">
        <f>Calculos!K246</f>
        <v/>
      </c>
      <c r="I269" s="44" t="str">
        <f>Calculos!L246</f>
        <v/>
      </c>
      <c r="J269" s="1" t="str">
        <f t="shared" si="3"/>
        <v/>
      </c>
    </row>
    <row r="270" ht="12.75" customHeight="1">
      <c r="A270" s="73" t="str">
        <f t="shared" si="1"/>
        <v/>
      </c>
      <c r="B270" s="74" t="str">
        <f>+Calculos!M247</f>
        <v/>
      </c>
      <c r="C270" s="44" t="str">
        <f>Calculos!F247</f>
        <v/>
      </c>
      <c r="D270" s="44" t="str">
        <f>Calculos!G247</f>
        <v/>
      </c>
      <c r="E270" s="44" t="str">
        <f>Calculos!H247</f>
        <v/>
      </c>
      <c r="F270" s="44" t="str">
        <f>Calculos!I247</f>
        <v/>
      </c>
      <c r="G270" s="44" t="str">
        <f>Calculos!J247</f>
        <v/>
      </c>
      <c r="H270" s="44" t="str">
        <f>Calculos!K247</f>
        <v/>
      </c>
      <c r="I270" s="44" t="str">
        <f>Calculos!L247</f>
        <v/>
      </c>
      <c r="J270" s="1" t="str">
        <f t="shared" si="3"/>
        <v/>
      </c>
    </row>
    <row r="271" ht="12.75" customHeight="1">
      <c r="A271" s="73" t="str">
        <f t="shared" si="1"/>
        <v/>
      </c>
      <c r="B271" s="74" t="str">
        <f>+Calculos!M248</f>
        <v/>
      </c>
      <c r="C271" s="44" t="str">
        <f>Calculos!F248</f>
        <v/>
      </c>
      <c r="D271" s="44" t="str">
        <f>Calculos!G248</f>
        <v/>
      </c>
      <c r="E271" s="44" t="str">
        <f>Calculos!H248</f>
        <v/>
      </c>
      <c r="F271" s="44" t="str">
        <f>Calculos!I248</f>
        <v/>
      </c>
      <c r="G271" s="44" t="str">
        <f>Calculos!J248</f>
        <v/>
      </c>
      <c r="H271" s="44" t="str">
        <f>Calculos!K248</f>
        <v/>
      </c>
      <c r="I271" s="44" t="str">
        <f>Calculos!L248</f>
        <v/>
      </c>
      <c r="J271" s="1" t="str">
        <f t="shared" si="3"/>
        <v/>
      </c>
    </row>
    <row r="272" ht="12.75" customHeight="1">
      <c r="A272" s="73" t="str">
        <f t="shared" si="1"/>
        <v/>
      </c>
      <c r="B272" s="74" t="str">
        <f>+Calculos!M249</f>
        <v/>
      </c>
      <c r="C272" s="44" t="str">
        <f>Calculos!F249</f>
        <v/>
      </c>
      <c r="D272" s="44" t="str">
        <f>Calculos!G249</f>
        <v/>
      </c>
      <c r="E272" s="44" t="str">
        <f>Calculos!H249</f>
        <v/>
      </c>
      <c r="F272" s="44" t="str">
        <f>Calculos!I249</f>
        <v/>
      </c>
      <c r="G272" s="44" t="str">
        <f>Calculos!J249</f>
        <v/>
      </c>
      <c r="H272" s="44" t="str">
        <f>Calculos!K249</f>
        <v/>
      </c>
      <c r="I272" s="44" t="str">
        <f>Calculos!L249</f>
        <v/>
      </c>
      <c r="J272" s="1" t="str">
        <f t="shared" si="3"/>
        <v/>
      </c>
    </row>
    <row r="273" ht="12.75" customHeight="1">
      <c r="A273" s="73" t="str">
        <f t="shared" si="1"/>
        <v/>
      </c>
      <c r="B273" s="74" t="str">
        <f>+Calculos!M250</f>
        <v/>
      </c>
      <c r="C273" s="44" t="str">
        <f>Calculos!F250</f>
        <v/>
      </c>
      <c r="D273" s="44" t="str">
        <f>Calculos!G250</f>
        <v/>
      </c>
      <c r="E273" s="44" t="str">
        <f>Calculos!H250</f>
        <v/>
      </c>
      <c r="F273" s="44" t="str">
        <f>Calculos!I250</f>
        <v/>
      </c>
      <c r="G273" s="44" t="str">
        <f>Calculos!J250</f>
        <v/>
      </c>
      <c r="H273" s="44" t="str">
        <f>Calculos!K250</f>
        <v/>
      </c>
      <c r="I273" s="44" t="str">
        <f>Calculos!L250</f>
        <v/>
      </c>
      <c r="J273" s="1" t="str">
        <f t="shared" si="3"/>
        <v/>
      </c>
    </row>
    <row r="274" ht="12.75" customHeight="1">
      <c r="A274" s="73" t="str">
        <f t="shared" si="1"/>
        <v/>
      </c>
      <c r="B274" s="74" t="str">
        <f>+Calculos!M251</f>
        <v/>
      </c>
      <c r="C274" s="44" t="str">
        <f>Calculos!F251</f>
        <v/>
      </c>
      <c r="D274" s="44" t="str">
        <f>Calculos!G251</f>
        <v/>
      </c>
      <c r="E274" s="44" t="str">
        <f>Calculos!H251</f>
        <v/>
      </c>
      <c r="F274" s="44" t="str">
        <f>Calculos!I251</f>
        <v/>
      </c>
      <c r="G274" s="44" t="str">
        <f>Calculos!J251</f>
        <v/>
      </c>
      <c r="H274" s="44" t="str">
        <f>Calculos!K251</f>
        <v/>
      </c>
      <c r="I274" s="44" t="str">
        <f>Calculos!L251</f>
        <v/>
      </c>
      <c r="J274" s="1" t="str">
        <f t="shared" si="3"/>
        <v/>
      </c>
    </row>
    <row r="275" ht="12.75" customHeight="1">
      <c r="A275" s="73" t="str">
        <f t="shared" si="1"/>
        <v/>
      </c>
      <c r="B275" s="74" t="str">
        <f>+Calculos!M252</f>
        <v/>
      </c>
      <c r="C275" s="44" t="str">
        <f>Calculos!F252</f>
        <v/>
      </c>
      <c r="D275" s="44" t="str">
        <f>Calculos!G252</f>
        <v/>
      </c>
      <c r="E275" s="44" t="str">
        <f>Calculos!H252</f>
        <v/>
      </c>
      <c r="F275" s="44" t="str">
        <f>Calculos!I252</f>
        <v/>
      </c>
      <c r="G275" s="44" t="str">
        <f>Calculos!J252</f>
        <v/>
      </c>
      <c r="H275" s="44" t="str">
        <f>Calculos!K252</f>
        <v/>
      </c>
      <c r="I275" s="44" t="str">
        <f>Calculos!L252</f>
        <v/>
      </c>
      <c r="J275" s="1" t="str">
        <f t="shared" si="3"/>
        <v/>
      </c>
    </row>
    <row r="276" ht="12.75" customHeight="1">
      <c r="A276" s="73" t="str">
        <f t="shared" si="1"/>
        <v/>
      </c>
      <c r="B276" s="74" t="str">
        <f>+Calculos!M253</f>
        <v/>
      </c>
      <c r="C276" s="44" t="str">
        <f>Calculos!F253</f>
        <v/>
      </c>
      <c r="D276" s="44" t="str">
        <f>Calculos!G253</f>
        <v/>
      </c>
      <c r="E276" s="44" t="str">
        <f>Calculos!H253</f>
        <v/>
      </c>
      <c r="F276" s="44" t="str">
        <f>Calculos!I253</f>
        <v/>
      </c>
      <c r="G276" s="44" t="str">
        <f>Calculos!J253</f>
        <v/>
      </c>
      <c r="H276" s="44" t="str">
        <f>Calculos!K253</f>
        <v/>
      </c>
      <c r="I276" s="44" t="str">
        <f>Calculos!L253</f>
        <v/>
      </c>
      <c r="J276" s="1" t="str">
        <f t="shared" si="3"/>
        <v/>
      </c>
    </row>
    <row r="277" ht="12.75" customHeight="1">
      <c r="A277" s="73" t="str">
        <f t="shared" si="1"/>
        <v/>
      </c>
      <c r="B277" s="74" t="str">
        <f>+Calculos!M254</f>
        <v/>
      </c>
      <c r="C277" s="44" t="str">
        <f>Calculos!F254</f>
        <v/>
      </c>
      <c r="D277" s="44" t="str">
        <f>Calculos!G254</f>
        <v/>
      </c>
      <c r="E277" s="44" t="str">
        <f>Calculos!H254</f>
        <v/>
      </c>
      <c r="F277" s="44" t="str">
        <f>Calculos!I254</f>
        <v/>
      </c>
      <c r="G277" s="44" t="str">
        <f>Calculos!J254</f>
        <v/>
      </c>
      <c r="H277" s="44" t="str">
        <f>Calculos!K254</f>
        <v/>
      </c>
      <c r="I277" s="44" t="str">
        <f>Calculos!L254</f>
        <v/>
      </c>
      <c r="J277" s="1" t="str">
        <f t="shared" si="3"/>
        <v/>
      </c>
    </row>
    <row r="278" ht="12.75" customHeight="1">
      <c r="A278" s="73" t="str">
        <f t="shared" si="1"/>
        <v/>
      </c>
      <c r="B278" s="74" t="str">
        <f>+Calculos!M255</f>
        <v/>
      </c>
      <c r="C278" s="44" t="str">
        <f>Calculos!F255</f>
        <v/>
      </c>
      <c r="D278" s="44" t="str">
        <f>Calculos!G255</f>
        <v/>
      </c>
      <c r="E278" s="44" t="str">
        <f>Calculos!H255</f>
        <v/>
      </c>
      <c r="F278" s="44" t="str">
        <f>Calculos!I255</f>
        <v/>
      </c>
      <c r="G278" s="44" t="str">
        <f>Calculos!J255</f>
        <v/>
      </c>
      <c r="H278" s="44" t="str">
        <f>Calculos!K255</f>
        <v/>
      </c>
      <c r="I278" s="44" t="str">
        <f>Calculos!L255</f>
        <v/>
      </c>
      <c r="J278" s="1" t="str">
        <f t="shared" si="3"/>
        <v/>
      </c>
    </row>
    <row r="279" ht="12.75" customHeight="1">
      <c r="A279" s="73" t="str">
        <f t="shared" si="1"/>
        <v/>
      </c>
      <c r="B279" s="74" t="str">
        <f>+Calculos!M256</f>
        <v/>
      </c>
      <c r="C279" s="44" t="str">
        <f>Calculos!F256</f>
        <v/>
      </c>
      <c r="D279" s="44" t="str">
        <f>Calculos!G256</f>
        <v/>
      </c>
      <c r="E279" s="44" t="str">
        <f>Calculos!H256</f>
        <v/>
      </c>
      <c r="F279" s="44" t="str">
        <f>Calculos!I256</f>
        <v/>
      </c>
      <c r="G279" s="44" t="str">
        <f>Calculos!J256</f>
        <v/>
      </c>
      <c r="H279" s="44" t="str">
        <f>Calculos!K256</f>
        <v/>
      </c>
      <c r="I279" s="44" t="str">
        <f>Calculos!L256</f>
        <v/>
      </c>
      <c r="J279" s="1" t="str">
        <f t="shared" si="3"/>
        <v/>
      </c>
    </row>
    <row r="280" ht="12.75" customHeight="1">
      <c r="A280" s="73" t="str">
        <f t="shared" si="1"/>
        <v/>
      </c>
      <c r="B280" s="74" t="str">
        <f>+Calculos!M257</f>
        <v/>
      </c>
      <c r="C280" s="44" t="str">
        <f>Calculos!F257</f>
        <v/>
      </c>
      <c r="D280" s="44" t="str">
        <f>Calculos!G257</f>
        <v/>
      </c>
      <c r="E280" s="44" t="str">
        <f>Calculos!H257</f>
        <v/>
      </c>
      <c r="F280" s="44" t="str">
        <f>Calculos!I257</f>
        <v/>
      </c>
      <c r="G280" s="44" t="str">
        <f>Calculos!J257</f>
        <v/>
      </c>
      <c r="H280" s="44" t="str">
        <f>Calculos!K257</f>
        <v/>
      </c>
      <c r="I280" s="44" t="str">
        <f>Calculos!L257</f>
        <v/>
      </c>
      <c r="J280" s="1" t="str">
        <f t="shared" si="3"/>
        <v/>
      </c>
    </row>
    <row r="281" ht="12.75" customHeight="1">
      <c r="A281" s="73" t="str">
        <f t="shared" si="1"/>
        <v/>
      </c>
      <c r="B281" s="74" t="str">
        <f>+Calculos!M258</f>
        <v/>
      </c>
      <c r="C281" s="44" t="str">
        <f>Calculos!F258</f>
        <v/>
      </c>
      <c r="D281" s="44" t="str">
        <f>Calculos!G258</f>
        <v/>
      </c>
      <c r="E281" s="44" t="str">
        <f>Calculos!H258</f>
        <v/>
      </c>
      <c r="F281" s="44" t="str">
        <f>Calculos!I258</f>
        <v/>
      </c>
      <c r="G281" s="44" t="str">
        <f>Calculos!J258</f>
        <v/>
      </c>
      <c r="H281" s="44" t="str">
        <f>Calculos!K258</f>
        <v/>
      </c>
      <c r="I281" s="44" t="str">
        <f>Calculos!L258</f>
        <v/>
      </c>
      <c r="J281" s="1" t="str">
        <f t="shared" si="3"/>
        <v/>
      </c>
    </row>
    <row r="282" ht="12.75" customHeight="1">
      <c r="A282" s="73" t="str">
        <f t="shared" si="1"/>
        <v/>
      </c>
      <c r="B282" s="74" t="str">
        <f>+Calculos!M259</f>
        <v/>
      </c>
      <c r="C282" s="44" t="str">
        <f>Calculos!F259</f>
        <v/>
      </c>
      <c r="D282" s="44" t="str">
        <f>Calculos!G259</f>
        <v/>
      </c>
      <c r="E282" s="44" t="str">
        <f>Calculos!H259</f>
        <v/>
      </c>
      <c r="F282" s="44" t="str">
        <f>Calculos!I259</f>
        <v/>
      </c>
      <c r="G282" s="44" t="str">
        <f>Calculos!J259</f>
        <v/>
      </c>
      <c r="H282" s="44" t="str">
        <f>Calculos!K259</f>
        <v/>
      </c>
      <c r="I282" s="44" t="str">
        <f>Calculos!L259</f>
        <v/>
      </c>
      <c r="J282" s="1" t="str">
        <f t="shared" si="3"/>
        <v/>
      </c>
    </row>
    <row r="283" ht="12.75" customHeight="1">
      <c r="A283" s="73" t="str">
        <f t="shared" si="1"/>
        <v/>
      </c>
      <c r="B283" s="74" t="str">
        <f>+Calculos!M260</f>
        <v/>
      </c>
      <c r="C283" s="44" t="str">
        <f>Calculos!F260</f>
        <v/>
      </c>
      <c r="D283" s="44" t="str">
        <f>Calculos!G260</f>
        <v/>
      </c>
      <c r="E283" s="44" t="str">
        <f>Calculos!H260</f>
        <v/>
      </c>
      <c r="F283" s="44" t="str">
        <f>Calculos!I260</f>
        <v/>
      </c>
      <c r="G283" s="44" t="str">
        <f>Calculos!J260</f>
        <v/>
      </c>
      <c r="H283" s="44" t="str">
        <f>Calculos!K260</f>
        <v/>
      </c>
      <c r="I283" s="44" t="str">
        <f>Calculos!L260</f>
        <v/>
      </c>
      <c r="J283" s="1" t="str">
        <f t="shared" si="3"/>
        <v/>
      </c>
    </row>
    <row r="284" ht="12.75" customHeight="1">
      <c r="A284" s="73" t="str">
        <f t="shared" si="1"/>
        <v/>
      </c>
      <c r="B284" s="74" t="str">
        <f>+Calculos!M261</f>
        <v/>
      </c>
      <c r="C284" s="44" t="str">
        <f>Calculos!F261</f>
        <v/>
      </c>
      <c r="D284" s="44" t="str">
        <f>Calculos!G261</f>
        <v/>
      </c>
      <c r="E284" s="44" t="str">
        <f>Calculos!H261</f>
        <v/>
      </c>
      <c r="F284" s="44" t="str">
        <f>Calculos!I261</f>
        <v/>
      </c>
      <c r="G284" s="44" t="str">
        <f>Calculos!J261</f>
        <v/>
      </c>
      <c r="H284" s="44" t="str">
        <f>Calculos!K261</f>
        <v/>
      </c>
      <c r="I284" s="44" t="str">
        <f>Calculos!L261</f>
        <v/>
      </c>
      <c r="J284" s="1" t="str">
        <f t="shared" si="3"/>
        <v/>
      </c>
    </row>
    <row r="285" ht="12.75" customHeight="1">
      <c r="A285" s="73" t="str">
        <f t="shared" si="1"/>
        <v/>
      </c>
      <c r="B285" s="74" t="str">
        <f>+Calculos!M262</f>
        <v/>
      </c>
      <c r="C285" s="44" t="str">
        <f>Calculos!F262</f>
        <v/>
      </c>
      <c r="D285" s="44" t="str">
        <f>Calculos!G262</f>
        <v/>
      </c>
      <c r="E285" s="44" t="str">
        <f>Calculos!H262</f>
        <v/>
      </c>
      <c r="F285" s="44" t="str">
        <f>Calculos!I262</f>
        <v/>
      </c>
      <c r="G285" s="44" t="str">
        <f>Calculos!J262</f>
        <v/>
      </c>
      <c r="H285" s="44" t="str">
        <f>Calculos!K262</f>
        <v/>
      </c>
      <c r="I285" s="44" t="str">
        <f>Calculos!L262</f>
        <v/>
      </c>
      <c r="J285" s="1" t="str">
        <f t="shared" si="3"/>
        <v/>
      </c>
    </row>
    <row r="286" ht="12.75" customHeight="1">
      <c r="A286" s="73" t="str">
        <f t="shared" si="1"/>
        <v/>
      </c>
      <c r="B286" s="74" t="str">
        <f>+Calculos!M263</f>
        <v/>
      </c>
      <c r="C286" s="44" t="str">
        <f>Calculos!F263</f>
        <v/>
      </c>
      <c r="D286" s="44" t="str">
        <f>Calculos!G263</f>
        <v/>
      </c>
      <c r="E286" s="44" t="str">
        <f>Calculos!H263</f>
        <v/>
      </c>
      <c r="F286" s="44" t="str">
        <f>Calculos!I263</f>
        <v/>
      </c>
      <c r="G286" s="44" t="str">
        <f>Calculos!J263</f>
        <v/>
      </c>
      <c r="H286" s="44" t="str">
        <f>Calculos!K263</f>
        <v/>
      </c>
      <c r="I286" s="44" t="str">
        <f>Calculos!L263</f>
        <v/>
      </c>
      <c r="J286" s="1" t="str">
        <f t="shared" si="3"/>
        <v/>
      </c>
    </row>
    <row r="287" ht="12.75" customHeight="1">
      <c r="A287" s="73" t="str">
        <f t="shared" si="1"/>
        <v/>
      </c>
      <c r="B287" s="74" t="str">
        <f>+Calculos!M264</f>
        <v/>
      </c>
      <c r="C287" s="44" t="str">
        <f>Calculos!F264</f>
        <v/>
      </c>
      <c r="D287" s="44" t="str">
        <f>Calculos!G264</f>
        <v/>
      </c>
      <c r="E287" s="44" t="str">
        <f>Calculos!H264</f>
        <v/>
      </c>
      <c r="F287" s="44" t="str">
        <f>Calculos!I264</f>
        <v/>
      </c>
      <c r="G287" s="44" t="str">
        <f>Calculos!J264</f>
        <v/>
      </c>
      <c r="H287" s="44" t="str">
        <f>Calculos!K264</f>
        <v/>
      </c>
      <c r="I287" s="44" t="str">
        <f>Calculos!L264</f>
        <v/>
      </c>
      <c r="J287" s="1" t="str">
        <f t="shared" si="3"/>
        <v/>
      </c>
    </row>
    <row r="288" ht="12.75" customHeight="1">
      <c r="A288" s="73" t="str">
        <f t="shared" si="1"/>
        <v/>
      </c>
      <c r="B288" s="74" t="str">
        <f>+Calculos!M265</f>
        <v/>
      </c>
      <c r="C288" s="44" t="str">
        <f>Calculos!F265</f>
        <v/>
      </c>
      <c r="D288" s="44" t="str">
        <f>Calculos!G265</f>
        <v/>
      </c>
      <c r="E288" s="44" t="str">
        <f>Calculos!H265</f>
        <v/>
      </c>
      <c r="F288" s="44" t="str">
        <f>Calculos!I265</f>
        <v/>
      </c>
      <c r="G288" s="44" t="str">
        <f>Calculos!J265</f>
        <v/>
      </c>
      <c r="H288" s="44" t="str">
        <f>Calculos!K265</f>
        <v/>
      </c>
      <c r="I288" s="44" t="str">
        <f>Calculos!L265</f>
        <v/>
      </c>
      <c r="J288" s="1" t="str">
        <f t="shared" si="3"/>
        <v/>
      </c>
    </row>
    <row r="289" ht="12.75" customHeight="1">
      <c r="A289" s="73" t="str">
        <f t="shared" si="1"/>
        <v/>
      </c>
      <c r="B289" s="74" t="str">
        <f>+Calculos!M266</f>
        <v/>
      </c>
      <c r="C289" s="44" t="str">
        <f>Calculos!F266</f>
        <v/>
      </c>
      <c r="D289" s="44" t="str">
        <f>Calculos!G266</f>
        <v/>
      </c>
      <c r="E289" s="44" t="str">
        <f>Calculos!H266</f>
        <v/>
      </c>
      <c r="F289" s="44" t="str">
        <f>Calculos!I266</f>
        <v/>
      </c>
      <c r="G289" s="44" t="str">
        <f>Calculos!J266</f>
        <v/>
      </c>
      <c r="H289" s="44" t="str">
        <f>Calculos!K266</f>
        <v/>
      </c>
      <c r="I289" s="44" t="str">
        <f>Calculos!L266</f>
        <v/>
      </c>
      <c r="J289" s="1" t="str">
        <f t="shared" si="3"/>
        <v/>
      </c>
    </row>
    <row r="290" ht="12.75" customHeight="1">
      <c r="A290" s="73" t="str">
        <f t="shared" si="1"/>
        <v/>
      </c>
      <c r="B290" s="74" t="str">
        <f>+Calculos!M267</f>
        <v/>
      </c>
      <c r="C290" s="44" t="str">
        <f>Calculos!F267</f>
        <v/>
      </c>
      <c r="D290" s="44" t="str">
        <f>Calculos!G267</f>
        <v/>
      </c>
      <c r="E290" s="44" t="str">
        <f>Calculos!H267</f>
        <v/>
      </c>
      <c r="F290" s="44" t="str">
        <f>Calculos!I267</f>
        <v/>
      </c>
      <c r="G290" s="44" t="str">
        <f>Calculos!J267</f>
        <v/>
      </c>
      <c r="H290" s="44" t="str">
        <f>Calculos!K267</f>
        <v/>
      </c>
      <c r="I290" s="44" t="str">
        <f>Calculos!L267</f>
        <v/>
      </c>
      <c r="J290" s="1" t="str">
        <f t="shared" si="3"/>
        <v/>
      </c>
    </row>
    <row r="291" ht="12.75" customHeight="1">
      <c r="A291" s="73" t="str">
        <f t="shared" si="1"/>
        <v/>
      </c>
      <c r="B291" s="74" t="str">
        <f>+Calculos!M268</f>
        <v/>
      </c>
      <c r="C291" s="44" t="str">
        <f>Calculos!F268</f>
        <v/>
      </c>
      <c r="D291" s="44" t="str">
        <f>Calculos!G268</f>
        <v/>
      </c>
      <c r="E291" s="44" t="str">
        <f>Calculos!H268</f>
        <v/>
      </c>
      <c r="F291" s="44" t="str">
        <f>Calculos!I268</f>
        <v/>
      </c>
      <c r="G291" s="44" t="str">
        <f>Calculos!J268</f>
        <v/>
      </c>
      <c r="H291" s="44" t="str">
        <f>Calculos!K268</f>
        <v/>
      </c>
      <c r="I291" s="44" t="str">
        <f>Calculos!L268</f>
        <v/>
      </c>
      <c r="J291" s="1" t="str">
        <f t="shared" si="3"/>
        <v/>
      </c>
    </row>
    <row r="292" ht="12.75" customHeight="1">
      <c r="A292" s="73" t="str">
        <f t="shared" si="1"/>
        <v/>
      </c>
      <c r="B292" s="74" t="str">
        <f>+Calculos!M269</f>
        <v/>
      </c>
      <c r="C292" s="44" t="str">
        <f>Calculos!F269</f>
        <v/>
      </c>
      <c r="D292" s="44" t="str">
        <f>Calculos!G269</f>
        <v/>
      </c>
      <c r="E292" s="44" t="str">
        <f>Calculos!H269</f>
        <v/>
      </c>
      <c r="F292" s="44" t="str">
        <f>Calculos!I269</f>
        <v/>
      </c>
      <c r="G292" s="44" t="str">
        <f>Calculos!J269</f>
        <v/>
      </c>
      <c r="H292" s="44" t="str">
        <f>Calculos!K269</f>
        <v/>
      </c>
      <c r="I292" s="44" t="str">
        <f>Calculos!L269</f>
        <v/>
      </c>
      <c r="J292" s="1" t="str">
        <f t="shared" si="3"/>
        <v/>
      </c>
    </row>
    <row r="293" ht="12.75" customHeight="1">
      <c r="A293" s="73" t="str">
        <f t="shared" si="1"/>
        <v/>
      </c>
      <c r="B293" s="74" t="str">
        <f>+Calculos!M270</f>
        <v/>
      </c>
      <c r="C293" s="44" t="str">
        <f>Calculos!F270</f>
        <v/>
      </c>
      <c r="D293" s="44" t="str">
        <f>Calculos!G270</f>
        <v/>
      </c>
      <c r="E293" s="44" t="str">
        <f>Calculos!H270</f>
        <v/>
      </c>
      <c r="F293" s="44" t="str">
        <f>Calculos!I270</f>
        <v/>
      </c>
      <c r="G293" s="44" t="str">
        <f>Calculos!J270</f>
        <v/>
      </c>
      <c r="H293" s="44" t="str">
        <f>Calculos!K270</f>
        <v/>
      </c>
      <c r="I293" s="44" t="str">
        <f>Calculos!L270</f>
        <v/>
      </c>
      <c r="J293" s="1" t="str">
        <f t="shared" si="3"/>
        <v/>
      </c>
    </row>
    <row r="294" ht="12.75" customHeight="1">
      <c r="A294" s="73" t="str">
        <f t="shared" si="1"/>
        <v/>
      </c>
      <c r="B294" s="74" t="str">
        <f>+Calculos!M271</f>
        <v/>
      </c>
      <c r="C294" s="44" t="str">
        <f>Calculos!F271</f>
        <v/>
      </c>
      <c r="D294" s="44" t="str">
        <f>Calculos!G271</f>
        <v/>
      </c>
      <c r="E294" s="44" t="str">
        <f>Calculos!H271</f>
        <v/>
      </c>
      <c r="F294" s="44" t="str">
        <f>Calculos!I271</f>
        <v/>
      </c>
      <c r="G294" s="44" t="str">
        <f>Calculos!J271</f>
        <v/>
      </c>
      <c r="H294" s="44" t="str">
        <f>Calculos!K271</f>
        <v/>
      </c>
      <c r="I294" s="44" t="str">
        <f>Calculos!L271</f>
        <v/>
      </c>
      <c r="J294" s="1" t="str">
        <f t="shared" si="3"/>
        <v/>
      </c>
    </row>
    <row r="295" ht="12.75" customHeight="1">
      <c r="A295" s="73" t="str">
        <f t="shared" si="1"/>
        <v/>
      </c>
      <c r="B295" s="74" t="str">
        <f>+Calculos!M272</f>
        <v/>
      </c>
      <c r="C295" s="44" t="str">
        <f>Calculos!F272</f>
        <v/>
      </c>
      <c r="D295" s="44" t="str">
        <f>Calculos!G272</f>
        <v/>
      </c>
      <c r="E295" s="44" t="str">
        <f>Calculos!H272</f>
        <v/>
      </c>
      <c r="F295" s="44" t="str">
        <f>Calculos!I272</f>
        <v/>
      </c>
      <c r="G295" s="44" t="str">
        <f>Calculos!J272</f>
        <v/>
      </c>
      <c r="H295" s="44" t="str">
        <f>Calculos!K272</f>
        <v/>
      </c>
      <c r="I295" s="44" t="str">
        <f>Calculos!L272</f>
        <v/>
      </c>
      <c r="J295" s="1" t="str">
        <f t="shared" si="3"/>
        <v/>
      </c>
    </row>
    <row r="296" ht="12.75" customHeight="1">
      <c r="A296" s="73" t="str">
        <f t="shared" si="1"/>
        <v/>
      </c>
      <c r="B296" s="74" t="str">
        <f>+Calculos!M273</f>
        <v/>
      </c>
      <c r="C296" s="44" t="str">
        <f>Calculos!F273</f>
        <v/>
      </c>
      <c r="D296" s="44" t="str">
        <f>Calculos!G273</f>
        <v/>
      </c>
      <c r="E296" s="44" t="str">
        <f>Calculos!H273</f>
        <v/>
      </c>
      <c r="F296" s="44" t="str">
        <f>Calculos!I273</f>
        <v/>
      </c>
      <c r="G296" s="44" t="str">
        <f>Calculos!J273</f>
        <v/>
      </c>
      <c r="H296" s="44" t="str">
        <f>Calculos!K273</f>
        <v/>
      </c>
      <c r="I296" s="44" t="str">
        <f>Calculos!L273</f>
        <v/>
      </c>
      <c r="J296" s="1" t="str">
        <f t="shared" si="3"/>
        <v/>
      </c>
    </row>
    <row r="297" ht="12.75" customHeight="1">
      <c r="A297" s="73" t="str">
        <f t="shared" si="1"/>
        <v/>
      </c>
      <c r="B297" s="74" t="str">
        <f>+Calculos!M274</f>
        <v/>
      </c>
      <c r="C297" s="44" t="str">
        <f>Calculos!F274</f>
        <v/>
      </c>
      <c r="D297" s="44" t="str">
        <f>Calculos!G274</f>
        <v/>
      </c>
      <c r="E297" s="44" t="str">
        <f>Calculos!H274</f>
        <v/>
      </c>
      <c r="F297" s="44" t="str">
        <f>Calculos!I274</f>
        <v/>
      </c>
      <c r="G297" s="44" t="str">
        <f>Calculos!J274</f>
        <v/>
      </c>
      <c r="H297" s="44" t="str">
        <f>Calculos!K274</f>
        <v/>
      </c>
      <c r="I297" s="44" t="str">
        <f>Calculos!L274</f>
        <v/>
      </c>
      <c r="J297" s="1" t="str">
        <f t="shared" si="3"/>
        <v/>
      </c>
    </row>
    <row r="298" ht="12.75" customHeight="1">
      <c r="A298" s="73" t="str">
        <f t="shared" si="1"/>
        <v/>
      </c>
      <c r="B298" s="74" t="str">
        <f>+Calculos!M275</f>
        <v/>
      </c>
      <c r="C298" s="44" t="str">
        <f>Calculos!F275</f>
        <v/>
      </c>
      <c r="D298" s="44" t="str">
        <f>Calculos!G275</f>
        <v/>
      </c>
      <c r="E298" s="44" t="str">
        <f>Calculos!H275</f>
        <v/>
      </c>
      <c r="F298" s="44" t="str">
        <f>Calculos!I275</f>
        <v/>
      </c>
      <c r="G298" s="44" t="str">
        <f>Calculos!J275</f>
        <v/>
      </c>
      <c r="H298" s="44" t="str">
        <f>Calculos!K275</f>
        <v/>
      </c>
      <c r="I298" s="44" t="str">
        <f>Calculos!L275</f>
        <v/>
      </c>
      <c r="J298" s="1" t="str">
        <f t="shared" si="3"/>
        <v/>
      </c>
    </row>
    <row r="299" ht="12.75" customHeight="1">
      <c r="A299" s="73" t="str">
        <f t="shared" si="1"/>
        <v/>
      </c>
      <c r="B299" s="74" t="str">
        <f>+Calculos!M276</f>
        <v/>
      </c>
      <c r="C299" s="44" t="str">
        <f>Calculos!F276</f>
        <v/>
      </c>
      <c r="D299" s="44" t="str">
        <f>Calculos!G276</f>
        <v/>
      </c>
      <c r="E299" s="44" t="str">
        <f>Calculos!H276</f>
        <v/>
      </c>
      <c r="F299" s="44" t="str">
        <f>Calculos!I276</f>
        <v/>
      </c>
      <c r="G299" s="44" t="str">
        <f>Calculos!J276</f>
        <v/>
      </c>
      <c r="H299" s="44" t="str">
        <f>Calculos!K276</f>
        <v/>
      </c>
      <c r="I299" s="44" t="str">
        <f>Calculos!L276</f>
        <v/>
      </c>
      <c r="J299" s="1" t="str">
        <f t="shared" si="3"/>
        <v/>
      </c>
    </row>
    <row r="300" ht="12.75" customHeight="1">
      <c r="A300" s="73" t="str">
        <f t="shared" si="1"/>
        <v/>
      </c>
      <c r="B300" s="74" t="str">
        <f>+Calculos!M277</f>
        <v/>
      </c>
      <c r="C300" s="44" t="str">
        <f>Calculos!F277</f>
        <v/>
      </c>
      <c r="D300" s="44" t="str">
        <f>Calculos!G277</f>
        <v/>
      </c>
      <c r="E300" s="44" t="str">
        <f>Calculos!H277</f>
        <v/>
      </c>
      <c r="F300" s="44" t="str">
        <f>Calculos!I277</f>
        <v/>
      </c>
      <c r="G300" s="44" t="str">
        <f>Calculos!J277</f>
        <v/>
      </c>
      <c r="H300" s="44" t="str">
        <f>Calculos!K277</f>
        <v/>
      </c>
      <c r="I300" s="44" t="str">
        <f>Calculos!L277</f>
        <v/>
      </c>
      <c r="J300" s="1" t="str">
        <f t="shared" si="3"/>
        <v/>
      </c>
    </row>
    <row r="301" ht="12.75" customHeight="1">
      <c r="A301" s="73" t="str">
        <f t="shared" si="1"/>
        <v/>
      </c>
      <c r="B301" s="74" t="str">
        <f>+Calculos!M278</f>
        <v/>
      </c>
      <c r="C301" s="44" t="str">
        <f>Calculos!F278</f>
        <v/>
      </c>
      <c r="D301" s="44" t="str">
        <f>Calculos!G278</f>
        <v/>
      </c>
      <c r="E301" s="44" t="str">
        <f>Calculos!H278</f>
        <v/>
      </c>
      <c r="F301" s="44" t="str">
        <f>Calculos!I278</f>
        <v/>
      </c>
      <c r="G301" s="44" t="str">
        <f>Calculos!J278</f>
        <v/>
      </c>
      <c r="H301" s="44" t="str">
        <f>Calculos!K278</f>
        <v/>
      </c>
      <c r="I301" s="44" t="str">
        <f>Calculos!L278</f>
        <v/>
      </c>
      <c r="J301" s="1" t="str">
        <f t="shared" si="3"/>
        <v/>
      </c>
    </row>
    <row r="302" ht="12.75" customHeight="1">
      <c r="A302" s="73" t="str">
        <f t="shared" si="1"/>
        <v/>
      </c>
      <c r="B302" s="74" t="str">
        <f>+Calculos!M279</f>
        <v/>
      </c>
      <c r="C302" s="44" t="str">
        <f>Calculos!F279</f>
        <v/>
      </c>
      <c r="D302" s="44" t="str">
        <f>Calculos!G279</f>
        <v/>
      </c>
      <c r="E302" s="44" t="str">
        <f>Calculos!H279</f>
        <v/>
      </c>
      <c r="F302" s="44" t="str">
        <f>Calculos!I279</f>
        <v/>
      </c>
      <c r="G302" s="44" t="str">
        <f>Calculos!J279</f>
        <v/>
      </c>
      <c r="H302" s="44" t="str">
        <f>Calculos!K279</f>
        <v/>
      </c>
      <c r="I302" s="44" t="str">
        <f>Calculos!L279</f>
        <v/>
      </c>
      <c r="J302" s="1" t="str">
        <f t="shared" si="3"/>
        <v/>
      </c>
    </row>
    <row r="303" ht="12.75" customHeight="1">
      <c r="A303" s="73" t="str">
        <f t="shared" si="1"/>
        <v/>
      </c>
      <c r="B303" s="74" t="str">
        <f>+Calculos!M280</f>
        <v/>
      </c>
      <c r="C303" s="44" t="str">
        <f>Calculos!F280</f>
        <v/>
      </c>
      <c r="D303" s="44" t="str">
        <f>Calculos!G280</f>
        <v/>
      </c>
      <c r="E303" s="44" t="str">
        <f>Calculos!H280</f>
        <v/>
      </c>
      <c r="F303" s="44" t="str">
        <f>Calculos!I280</f>
        <v/>
      </c>
      <c r="G303" s="44" t="str">
        <f>Calculos!J280</f>
        <v/>
      </c>
      <c r="H303" s="44" t="str">
        <f>Calculos!K280</f>
        <v/>
      </c>
      <c r="I303" s="44" t="str">
        <f>Calculos!L280</f>
        <v/>
      </c>
      <c r="J303" s="1" t="str">
        <f t="shared" si="3"/>
        <v/>
      </c>
    </row>
    <row r="304" ht="12.75" customHeight="1">
      <c r="A304" s="73" t="str">
        <f t="shared" si="1"/>
        <v/>
      </c>
      <c r="B304" s="74" t="str">
        <f>+Calculos!M281</f>
        <v/>
      </c>
      <c r="C304" s="44" t="str">
        <f>Calculos!F281</f>
        <v/>
      </c>
      <c r="D304" s="44" t="str">
        <f>Calculos!G281</f>
        <v/>
      </c>
      <c r="E304" s="44" t="str">
        <f>Calculos!H281</f>
        <v/>
      </c>
      <c r="F304" s="44" t="str">
        <f>Calculos!I281</f>
        <v/>
      </c>
      <c r="G304" s="44" t="str">
        <f>Calculos!J281</f>
        <v/>
      </c>
      <c r="H304" s="44" t="str">
        <f>Calculos!K281</f>
        <v/>
      </c>
      <c r="I304" s="44" t="str">
        <f>Calculos!L281</f>
        <v/>
      </c>
      <c r="J304" s="1" t="str">
        <f t="shared" si="3"/>
        <v/>
      </c>
    </row>
    <row r="305" ht="12.75" customHeight="1">
      <c r="A305" s="73" t="str">
        <f t="shared" si="1"/>
        <v/>
      </c>
      <c r="B305" s="74" t="str">
        <f>+Calculos!M282</f>
        <v/>
      </c>
      <c r="C305" s="44" t="str">
        <f>Calculos!F282</f>
        <v/>
      </c>
      <c r="D305" s="44" t="str">
        <f>Calculos!G282</f>
        <v/>
      </c>
      <c r="E305" s="44" t="str">
        <f>Calculos!H282</f>
        <v/>
      </c>
      <c r="F305" s="44" t="str">
        <f>Calculos!I282</f>
        <v/>
      </c>
      <c r="G305" s="44" t="str">
        <f>Calculos!J282</f>
        <v/>
      </c>
      <c r="H305" s="44" t="str">
        <f>Calculos!K282</f>
        <v/>
      </c>
      <c r="I305" s="44" t="str">
        <f>Calculos!L282</f>
        <v/>
      </c>
      <c r="J305" s="1" t="str">
        <f t="shared" si="3"/>
        <v/>
      </c>
    </row>
    <row r="306" ht="12.75" customHeight="1">
      <c r="A306" s="73" t="str">
        <f t="shared" si="1"/>
        <v/>
      </c>
      <c r="B306" s="74" t="str">
        <f>+Calculos!M283</f>
        <v/>
      </c>
      <c r="C306" s="44" t="str">
        <f>Calculos!F283</f>
        <v/>
      </c>
      <c r="D306" s="44" t="str">
        <f>Calculos!G283</f>
        <v/>
      </c>
      <c r="E306" s="44" t="str">
        <f>Calculos!H283</f>
        <v/>
      </c>
      <c r="F306" s="44" t="str">
        <f>Calculos!I283</f>
        <v/>
      </c>
      <c r="G306" s="44" t="str">
        <f>Calculos!J283</f>
        <v/>
      </c>
      <c r="H306" s="44" t="str">
        <f>Calculos!K283</f>
        <v/>
      </c>
      <c r="I306" s="44" t="str">
        <f>Calculos!L283</f>
        <v/>
      </c>
      <c r="J306" s="1" t="str">
        <f t="shared" si="3"/>
        <v/>
      </c>
    </row>
    <row r="307" ht="12.75" customHeight="1">
      <c r="A307" s="73" t="str">
        <f t="shared" si="1"/>
        <v/>
      </c>
      <c r="B307" s="74" t="str">
        <f>+Calculos!M284</f>
        <v/>
      </c>
      <c r="C307" s="44" t="str">
        <f>Calculos!F284</f>
        <v/>
      </c>
      <c r="D307" s="44" t="str">
        <f>Calculos!G284</f>
        <v/>
      </c>
      <c r="E307" s="44" t="str">
        <f>Calculos!H284</f>
        <v/>
      </c>
      <c r="F307" s="44" t="str">
        <f>Calculos!I284</f>
        <v/>
      </c>
      <c r="G307" s="44" t="str">
        <f>Calculos!J284</f>
        <v/>
      </c>
      <c r="H307" s="44" t="str">
        <f>Calculos!K284</f>
        <v/>
      </c>
      <c r="I307" s="44" t="str">
        <f>Calculos!L284</f>
        <v/>
      </c>
      <c r="J307" s="1" t="str">
        <f t="shared" si="3"/>
        <v/>
      </c>
    </row>
    <row r="308" ht="12.75" customHeight="1">
      <c r="A308" s="73" t="str">
        <f t="shared" si="1"/>
        <v/>
      </c>
      <c r="B308" s="74" t="str">
        <f>+Calculos!M285</f>
        <v/>
      </c>
      <c r="C308" s="44" t="str">
        <f>Calculos!F285</f>
        <v/>
      </c>
      <c r="D308" s="44" t="str">
        <f>Calculos!G285</f>
        <v/>
      </c>
      <c r="E308" s="44" t="str">
        <f>Calculos!H285</f>
        <v/>
      </c>
      <c r="F308" s="44" t="str">
        <f>Calculos!I285</f>
        <v/>
      </c>
      <c r="G308" s="44" t="str">
        <f>Calculos!J285</f>
        <v/>
      </c>
      <c r="H308" s="44" t="str">
        <f>Calculos!K285</f>
        <v/>
      </c>
      <c r="I308" s="44" t="str">
        <f>Calculos!L285</f>
        <v/>
      </c>
      <c r="J308" s="1" t="str">
        <f t="shared" si="3"/>
        <v/>
      </c>
    </row>
    <row r="309" ht="12.75" customHeight="1">
      <c r="A309" s="73" t="str">
        <f t="shared" si="1"/>
        <v/>
      </c>
      <c r="B309" s="74" t="str">
        <f>+Calculos!M286</f>
        <v/>
      </c>
      <c r="C309" s="44" t="str">
        <f>Calculos!F286</f>
        <v/>
      </c>
      <c r="D309" s="44" t="str">
        <f>Calculos!G286</f>
        <v/>
      </c>
      <c r="E309" s="44" t="str">
        <f>Calculos!H286</f>
        <v/>
      </c>
      <c r="F309" s="44" t="str">
        <f>Calculos!I286</f>
        <v/>
      </c>
      <c r="G309" s="44" t="str">
        <f>Calculos!J286</f>
        <v/>
      </c>
      <c r="H309" s="44" t="str">
        <f>Calculos!K286</f>
        <v/>
      </c>
      <c r="I309" s="44" t="str">
        <f>Calculos!L286</f>
        <v/>
      </c>
      <c r="J309" s="1" t="str">
        <f t="shared" si="3"/>
        <v/>
      </c>
    </row>
    <row r="310" ht="12.75" customHeight="1">
      <c r="A310" s="73" t="str">
        <f t="shared" si="1"/>
        <v/>
      </c>
      <c r="B310" s="74" t="str">
        <f>+Calculos!M287</f>
        <v/>
      </c>
      <c r="C310" s="44" t="str">
        <f>Calculos!F287</f>
        <v/>
      </c>
      <c r="D310" s="44" t="str">
        <f>Calculos!G287</f>
        <v/>
      </c>
      <c r="E310" s="44" t="str">
        <f>Calculos!H287</f>
        <v/>
      </c>
      <c r="F310" s="44" t="str">
        <f>Calculos!I287</f>
        <v/>
      </c>
      <c r="G310" s="44" t="str">
        <f>Calculos!J287</f>
        <v/>
      </c>
      <c r="H310" s="44" t="str">
        <f>Calculos!K287</f>
        <v/>
      </c>
      <c r="I310" s="44" t="str">
        <f>Calculos!L287</f>
        <v/>
      </c>
      <c r="J310" s="1" t="str">
        <f t="shared" si="3"/>
        <v/>
      </c>
    </row>
    <row r="311" ht="12.75" customHeight="1">
      <c r="A311" s="73" t="str">
        <f t="shared" si="1"/>
        <v/>
      </c>
      <c r="B311" s="74" t="str">
        <f>+Calculos!M288</f>
        <v/>
      </c>
      <c r="C311" s="44" t="str">
        <f>Calculos!F288</f>
        <v/>
      </c>
      <c r="D311" s="44" t="str">
        <f>Calculos!G288</f>
        <v/>
      </c>
      <c r="E311" s="44" t="str">
        <f>Calculos!H288</f>
        <v/>
      </c>
      <c r="F311" s="44" t="str">
        <f>Calculos!I288</f>
        <v/>
      </c>
      <c r="G311" s="44" t="str">
        <f>Calculos!J288</f>
        <v/>
      </c>
      <c r="H311" s="44" t="str">
        <f>Calculos!K288</f>
        <v/>
      </c>
      <c r="I311" s="44" t="str">
        <f>Calculos!L288</f>
        <v/>
      </c>
      <c r="J311" s="1" t="str">
        <f t="shared" si="3"/>
        <v/>
      </c>
    </row>
    <row r="312" ht="12.75" customHeight="1">
      <c r="A312" s="73" t="str">
        <f t="shared" si="1"/>
        <v/>
      </c>
      <c r="B312" s="74" t="str">
        <f>+Calculos!M289</f>
        <v/>
      </c>
      <c r="C312" s="44" t="str">
        <f>Calculos!F289</f>
        <v/>
      </c>
      <c r="D312" s="44" t="str">
        <f>Calculos!G289</f>
        <v/>
      </c>
      <c r="E312" s="44" t="str">
        <f>Calculos!H289</f>
        <v/>
      </c>
      <c r="F312" s="44" t="str">
        <f>Calculos!I289</f>
        <v/>
      </c>
      <c r="G312" s="44" t="str">
        <f>Calculos!J289</f>
        <v/>
      </c>
      <c r="H312" s="44" t="str">
        <f>Calculos!K289</f>
        <v/>
      </c>
      <c r="I312" s="44" t="str">
        <f>Calculos!L289</f>
        <v/>
      </c>
      <c r="J312" s="1" t="str">
        <f t="shared" si="3"/>
        <v/>
      </c>
    </row>
    <row r="313" ht="12.75" customHeight="1">
      <c r="A313" s="73" t="str">
        <f t="shared" si="1"/>
        <v/>
      </c>
      <c r="B313" s="74" t="str">
        <f>+Calculos!M290</f>
        <v/>
      </c>
      <c r="C313" s="44" t="str">
        <f>Calculos!F290</f>
        <v/>
      </c>
      <c r="D313" s="44" t="str">
        <f>Calculos!G290</f>
        <v/>
      </c>
      <c r="E313" s="44" t="str">
        <f>Calculos!H290</f>
        <v/>
      </c>
      <c r="F313" s="44" t="str">
        <f>Calculos!I290</f>
        <v/>
      </c>
      <c r="G313" s="44" t="str">
        <f>Calculos!J290</f>
        <v/>
      </c>
      <c r="H313" s="44" t="str">
        <f>Calculos!K290</f>
        <v/>
      </c>
      <c r="I313" s="44" t="str">
        <f>Calculos!L290</f>
        <v/>
      </c>
      <c r="J313" s="1" t="str">
        <f t="shared" si="3"/>
        <v/>
      </c>
    </row>
    <row r="314" ht="12.75" customHeight="1">
      <c r="A314" s="73" t="str">
        <f t="shared" si="1"/>
        <v/>
      </c>
      <c r="B314" s="74" t="str">
        <f>+Calculos!M291</f>
        <v/>
      </c>
      <c r="C314" s="44" t="str">
        <f>Calculos!F291</f>
        <v/>
      </c>
      <c r="D314" s="44" t="str">
        <f>Calculos!G291</f>
        <v/>
      </c>
      <c r="E314" s="44" t="str">
        <f>Calculos!H291</f>
        <v/>
      </c>
      <c r="F314" s="44" t="str">
        <f>Calculos!I291</f>
        <v/>
      </c>
      <c r="G314" s="44" t="str">
        <f>Calculos!J291</f>
        <v/>
      </c>
      <c r="H314" s="44" t="str">
        <f>Calculos!K291</f>
        <v/>
      </c>
      <c r="I314" s="44" t="str">
        <f>Calculos!L291</f>
        <v/>
      </c>
      <c r="J314" s="1" t="str">
        <f t="shared" si="3"/>
        <v/>
      </c>
    </row>
    <row r="315" ht="12.75" customHeight="1">
      <c r="A315" s="73" t="str">
        <f t="shared" si="1"/>
        <v/>
      </c>
      <c r="B315" s="74" t="str">
        <f>+Calculos!M292</f>
        <v/>
      </c>
      <c r="C315" s="44" t="str">
        <f>Calculos!F292</f>
        <v/>
      </c>
      <c r="D315" s="44" t="str">
        <f>Calculos!G292</f>
        <v/>
      </c>
      <c r="E315" s="44" t="str">
        <f>Calculos!H292</f>
        <v/>
      </c>
      <c r="F315" s="44" t="str">
        <f>Calculos!I292</f>
        <v/>
      </c>
      <c r="G315" s="44" t="str">
        <f>Calculos!J292</f>
        <v/>
      </c>
      <c r="H315" s="44" t="str">
        <f>Calculos!K292</f>
        <v/>
      </c>
      <c r="I315" s="44" t="str">
        <f>Calculos!L292</f>
        <v/>
      </c>
      <c r="J315" s="1" t="str">
        <f t="shared" si="3"/>
        <v/>
      </c>
    </row>
    <row r="316" ht="12.75" customHeight="1">
      <c r="A316" s="73" t="str">
        <f t="shared" si="1"/>
        <v/>
      </c>
      <c r="B316" s="74" t="str">
        <f>+Calculos!M293</f>
        <v/>
      </c>
      <c r="C316" s="44" t="str">
        <f>Calculos!F293</f>
        <v/>
      </c>
      <c r="D316" s="44" t="str">
        <f>Calculos!G293</f>
        <v/>
      </c>
      <c r="E316" s="44" t="str">
        <f>Calculos!H293</f>
        <v/>
      </c>
      <c r="F316" s="44" t="str">
        <f>Calculos!I293</f>
        <v/>
      </c>
      <c r="G316" s="44" t="str">
        <f>Calculos!J293</f>
        <v/>
      </c>
      <c r="H316" s="44" t="str">
        <f>Calculos!K293</f>
        <v/>
      </c>
      <c r="I316" s="44" t="str">
        <f>Calculos!L293</f>
        <v/>
      </c>
      <c r="J316" s="1" t="str">
        <f t="shared" si="3"/>
        <v/>
      </c>
    </row>
    <row r="317" ht="12.75" customHeight="1">
      <c r="A317" s="73" t="str">
        <f t="shared" si="1"/>
        <v/>
      </c>
      <c r="B317" s="74" t="str">
        <f>+Calculos!M294</f>
        <v/>
      </c>
      <c r="C317" s="44" t="str">
        <f>Calculos!F294</f>
        <v/>
      </c>
      <c r="D317" s="44" t="str">
        <f>Calculos!G294</f>
        <v/>
      </c>
      <c r="E317" s="44" t="str">
        <f>Calculos!H294</f>
        <v/>
      </c>
      <c r="F317" s="44" t="str">
        <f>Calculos!I294</f>
        <v/>
      </c>
      <c r="G317" s="44" t="str">
        <f>Calculos!J294</f>
        <v/>
      </c>
      <c r="H317" s="44" t="str">
        <f>Calculos!K294</f>
        <v/>
      </c>
      <c r="I317" s="44" t="str">
        <f>Calculos!L294</f>
        <v/>
      </c>
      <c r="J317" s="1" t="str">
        <f t="shared" si="3"/>
        <v/>
      </c>
    </row>
    <row r="318" ht="12.75" customHeight="1">
      <c r="A318" s="73" t="str">
        <f t="shared" si="1"/>
        <v/>
      </c>
      <c r="B318" s="74" t="str">
        <f>+Calculos!M295</f>
        <v/>
      </c>
      <c r="C318" s="44" t="str">
        <f>Calculos!F295</f>
        <v/>
      </c>
      <c r="D318" s="44" t="str">
        <f>Calculos!G295</f>
        <v/>
      </c>
      <c r="E318" s="44" t="str">
        <f>Calculos!H295</f>
        <v/>
      </c>
      <c r="F318" s="44" t="str">
        <f>Calculos!I295</f>
        <v/>
      </c>
      <c r="G318" s="44" t="str">
        <f>Calculos!J295</f>
        <v/>
      </c>
      <c r="H318" s="44" t="str">
        <f>Calculos!K295</f>
        <v/>
      </c>
      <c r="I318" s="44" t="str">
        <f>Calculos!L295</f>
        <v/>
      </c>
      <c r="J318" s="1" t="str">
        <f t="shared" si="3"/>
        <v/>
      </c>
    </row>
    <row r="319" ht="12.75" customHeight="1">
      <c r="A319" s="73" t="str">
        <f t="shared" si="1"/>
        <v/>
      </c>
      <c r="B319" s="74" t="str">
        <f>+Calculos!M296</f>
        <v/>
      </c>
      <c r="C319" s="44" t="str">
        <f>Calculos!F296</f>
        <v/>
      </c>
      <c r="D319" s="44" t="str">
        <f>Calculos!G296</f>
        <v/>
      </c>
      <c r="E319" s="44" t="str">
        <f>Calculos!H296</f>
        <v/>
      </c>
      <c r="F319" s="44" t="str">
        <f>Calculos!I296</f>
        <v/>
      </c>
      <c r="G319" s="44" t="str">
        <f>Calculos!J296</f>
        <v/>
      </c>
      <c r="H319" s="44" t="str">
        <f>Calculos!K296</f>
        <v/>
      </c>
      <c r="I319" s="44" t="str">
        <f>Calculos!L296</f>
        <v/>
      </c>
      <c r="J319" s="1" t="str">
        <f t="shared" si="3"/>
        <v/>
      </c>
    </row>
    <row r="320" ht="12.75" customHeight="1">
      <c r="A320" s="73" t="str">
        <f t="shared" si="1"/>
        <v/>
      </c>
      <c r="B320" s="74" t="str">
        <f>+Calculos!M297</f>
        <v/>
      </c>
      <c r="C320" s="44" t="str">
        <f>Calculos!F297</f>
        <v/>
      </c>
      <c r="D320" s="44" t="str">
        <f>Calculos!G297</f>
        <v/>
      </c>
      <c r="E320" s="44" t="str">
        <f>Calculos!H297</f>
        <v/>
      </c>
      <c r="F320" s="44" t="str">
        <f>Calculos!I297</f>
        <v/>
      </c>
      <c r="G320" s="44" t="str">
        <f>Calculos!J297</f>
        <v/>
      </c>
      <c r="H320" s="44" t="str">
        <f>Calculos!K297</f>
        <v/>
      </c>
      <c r="I320" s="44" t="str">
        <f>Calculos!L297</f>
        <v/>
      </c>
      <c r="J320" s="1" t="str">
        <f t="shared" si="3"/>
        <v/>
      </c>
    </row>
    <row r="321" ht="12.75" customHeight="1">
      <c r="A321" s="73" t="str">
        <f t="shared" si="1"/>
        <v/>
      </c>
      <c r="B321" s="74" t="str">
        <f>+Calculos!M298</f>
        <v/>
      </c>
      <c r="C321" s="44" t="str">
        <f>Calculos!F298</f>
        <v/>
      </c>
      <c r="D321" s="44" t="str">
        <f>Calculos!G298</f>
        <v/>
      </c>
      <c r="E321" s="44" t="str">
        <f>Calculos!H298</f>
        <v/>
      </c>
      <c r="F321" s="44" t="str">
        <f>Calculos!I298</f>
        <v/>
      </c>
      <c r="G321" s="44" t="str">
        <f>Calculos!J298</f>
        <v/>
      </c>
      <c r="H321" s="44" t="str">
        <f>Calculos!K298</f>
        <v/>
      </c>
      <c r="I321" s="44" t="str">
        <f>Calculos!L298</f>
        <v/>
      </c>
      <c r="J321" s="1" t="str">
        <f t="shared" si="3"/>
        <v/>
      </c>
    </row>
    <row r="322" ht="12.75" customHeight="1">
      <c r="A322" s="73" t="str">
        <f t="shared" si="1"/>
        <v/>
      </c>
      <c r="B322" s="74" t="str">
        <f>+Calculos!M299</f>
        <v/>
      </c>
      <c r="C322" s="44" t="str">
        <f>Calculos!F299</f>
        <v/>
      </c>
      <c r="D322" s="44" t="str">
        <f>Calculos!G299</f>
        <v/>
      </c>
      <c r="E322" s="44" t="str">
        <f>Calculos!H299</f>
        <v/>
      </c>
      <c r="F322" s="44" t="str">
        <f>Calculos!I299</f>
        <v/>
      </c>
      <c r="G322" s="44" t="str">
        <f>Calculos!J299</f>
        <v/>
      </c>
      <c r="H322" s="44" t="str">
        <f>Calculos!K299</f>
        <v/>
      </c>
      <c r="I322" s="44" t="str">
        <f>Calculos!L299</f>
        <v/>
      </c>
      <c r="J322" s="1" t="str">
        <f t="shared" si="3"/>
        <v/>
      </c>
    </row>
    <row r="323" ht="12.75" customHeight="1">
      <c r="A323" s="73" t="str">
        <f t="shared" si="1"/>
        <v/>
      </c>
      <c r="B323" s="74" t="str">
        <f>+Calculos!M300</f>
        <v/>
      </c>
      <c r="C323" s="44" t="str">
        <f>Calculos!F300</f>
        <v/>
      </c>
      <c r="D323" s="44" t="str">
        <f>Calculos!G300</f>
        <v/>
      </c>
      <c r="E323" s="44" t="str">
        <f>Calculos!H300</f>
        <v/>
      </c>
      <c r="F323" s="44" t="str">
        <f>Calculos!I300</f>
        <v/>
      </c>
      <c r="G323" s="44" t="str">
        <f>Calculos!J300</f>
        <v/>
      </c>
      <c r="H323" s="44" t="str">
        <f>Calculos!K300</f>
        <v/>
      </c>
      <c r="I323" s="44" t="str">
        <f>Calculos!L300</f>
        <v/>
      </c>
      <c r="J323" s="1" t="str">
        <f t="shared" si="3"/>
        <v/>
      </c>
    </row>
    <row r="324" ht="12.75" customHeight="1">
      <c r="A324" s="73" t="str">
        <f t="shared" si="1"/>
        <v/>
      </c>
      <c r="B324" s="74" t="str">
        <f>+Calculos!M301</f>
        <v/>
      </c>
      <c r="C324" s="44" t="str">
        <f>Calculos!F301</f>
        <v/>
      </c>
      <c r="D324" s="44" t="str">
        <f>Calculos!G301</f>
        <v/>
      </c>
      <c r="E324" s="44" t="str">
        <f>Calculos!H301</f>
        <v/>
      </c>
      <c r="F324" s="44" t="str">
        <f>Calculos!I301</f>
        <v/>
      </c>
      <c r="G324" s="44" t="str">
        <f>Calculos!J301</f>
        <v/>
      </c>
      <c r="H324" s="44" t="str">
        <f>Calculos!K301</f>
        <v/>
      </c>
      <c r="I324" s="44" t="str">
        <f>Calculos!L301</f>
        <v/>
      </c>
      <c r="J324" s="1" t="str">
        <f t="shared" si="3"/>
        <v/>
      </c>
    </row>
    <row r="325" ht="12.75" customHeight="1">
      <c r="A325" s="73" t="str">
        <f t="shared" si="1"/>
        <v/>
      </c>
      <c r="B325" s="74" t="str">
        <f>+Calculos!M302</f>
        <v/>
      </c>
      <c r="C325" s="44" t="str">
        <f>Calculos!F302</f>
        <v/>
      </c>
      <c r="D325" s="44" t="str">
        <f>Calculos!G302</f>
        <v/>
      </c>
      <c r="E325" s="44" t="str">
        <f>Calculos!H302</f>
        <v/>
      </c>
      <c r="F325" s="44" t="str">
        <f>Calculos!I302</f>
        <v/>
      </c>
      <c r="G325" s="44" t="str">
        <f>Calculos!J302</f>
        <v/>
      </c>
      <c r="H325" s="44" t="str">
        <f>Calculos!K302</f>
        <v/>
      </c>
      <c r="I325" s="44" t="str">
        <f>Calculos!L302</f>
        <v/>
      </c>
      <c r="J325" s="1" t="str">
        <f t="shared" si="3"/>
        <v/>
      </c>
    </row>
    <row r="326" ht="12.75" customHeight="1">
      <c r="A326" s="73" t="str">
        <f t="shared" si="1"/>
        <v/>
      </c>
      <c r="B326" s="74" t="str">
        <f>+Calculos!M303</f>
        <v/>
      </c>
      <c r="C326" s="44" t="str">
        <f>Calculos!F303</f>
        <v/>
      </c>
      <c r="D326" s="44" t="str">
        <f>Calculos!G303</f>
        <v/>
      </c>
      <c r="E326" s="44" t="str">
        <f>Calculos!H303</f>
        <v/>
      </c>
      <c r="F326" s="44" t="str">
        <f>Calculos!I303</f>
        <v/>
      </c>
      <c r="G326" s="44" t="str">
        <f>Calculos!J303</f>
        <v/>
      </c>
      <c r="H326" s="44" t="str">
        <f>Calculos!K303</f>
        <v/>
      </c>
      <c r="I326" s="44" t="str">
        <f>Calculos!L303</f>
        <v/>
      </c>
      <c r="J326" s="1" t="str">
        <f t="shared" si="3"/>
        <v/>
      </c>
    </row>
    <row r="327" ht="12.75" customHeight="1">
      <c r="A327" s="73" t="str">
        <f t="shared" si="1"/>
        <v/>
      </c>
      <c r="B327" s="74" t="str">
        <f>+Calculos!M304</f>
        <v/>
      </c>
      <c r="C327" s="44" t="str">
        <f>Calculos!F304</f>
        <v/>
      </c>
      <c r="D327" s="44" t="str">
        <f>Calculos!G304</f>
        <v/>
      </c>
      <c r="E327" s="44" t="str">
        <f>Calculos!H304</f>
        <v/>
      </c>
      <c r="F327" s="44" t="str">
        <f>Calculos!I304</f>
        <v/>
      </c>
      <c r="G327" s="44" t="str">
        <f>Calculos!J304</f>
        <v/>
      </c>
      <c r="H327" s="44" t="str">
        <f>Calculos!K304</f>
        <v/>
      </c>
      <c r="I327" s="44" t="str">
        <f>Calculos!L304</f>
        <v/>
      </c>
      <c r="J327" s="1" t="str">
        <f t="shared" si="3"/>
        <v/>
      </c>
    </row>
    <row r="328" ht="12.75" customHeight="1">
      <c r="A328" s="73" t="str">
        <f t="shared" si="1"/>
        <v/>
      </c>
      <c r="B328" s="74" t="str">
        <f>+Calculos!M305</f>
        <v/>
      </c>
      <c r="C328" s="44" t="str">
        <f>Calculos!F305</f>
        <v/>
      </c>
      <c r="D328" s="44" t="str">
        <f>Calculos!G305</f>
        <v/>
      </c>
      <c r="E328" s="44" t="str">
        <f>Calculos!H305</f>
        <v/>
      </c>
      <c r="F328" s="44" t="str">
        <f>Calculos!I305</f>
        <v/>
      </c>
      <c r="G328" s="44" t="str">
        <f>Calculos!J305</f>
        <v/>
      </c>
      <c r="H328" s="44" t="str">
        <f>Calculos!K305</f>
        <v/>
      </c>
      <c r="I328" s="44" t="str">
        <f>Calculos!L305</f>
        <v/>
      </c>
      <c r="J328" s="1" t="str">
        <f t="shared" si="3"/>
        <v/>
      </c>
    </row>
    <row r="329" ht="12.75" customHeight="1">
      <c r="A329" s="73" t="str">
        <f t="shared" si="1"/>
        <v/>
      </c>
      <c r="B329" s="74" t="str">
        <f>+Calculos!M306</f>
        <v/>
      </c>
      <c r="C329" s="44" t="str">
        <f>Calculos!F306</f>
        <v/>
      </c>
      <c r="D329" s="44" t="str">
        <f>Calculos!G306</f>
        <v/>
      </c>
      <c r="E329" s="44" t="str">
        <f>Calculos!H306</f>
        <v/>
      </c>
      <c r="F329" s="44" t="str">
        <f>Calculos!I306</f>
        <v/>
      </c>
      <c r="G329" s="44" t="str">
        <f>Calculos!J306</f>
        <v/>
      </c>
      <c r="H329" s="44" t="str">
        <f>Calculos!K306</f>
        <v/>
      </c>
      <c r="I329" s="44" t="str">
        <f>Calculos!L306</f>
        <v/>
      </c>
      <c r="J329" s="1" t="str">
        <f t="shared" si="3"/>
        <v/>
      </c>
    </row>
    <row r="330" ht="12.75" customHeight="1">
      <c r="A330" s="73" t="str">
        <f t="shared" si="1"/>
        <v/>
      </c>
      <c r="B330" s="74" t="str">
        <f>+Calculos!M307</f>
        <v/>
      </c>
      <c r="C330" s="44" t="str">
        <f>Calculos!F307</f>
        <v/>
      </c>
      <c r="D330" s="44" t="str">
        <f>Calculos!G307</f>
        <v/>
      </c>
      <c r="E330" s="44" t="str">
        <f>Calculos!H307</f>
        <v/>
      </c>
      <c r="F330" s="44" t="str">
        <f>Calculos!I307</f>
        <v/>
      </c>
      <c r="G330" s="44" t="str">
        <f>Calculos!J307</f>
        <v/>
      </c>
      <c r="H330" s="44" t="str">
        <f>Calculos!K307</f>
        <v/>
      </c>
      <c r="I330" s="44" t="str">
        <f>Calculos!L307</f>
        <v/>
      </c>
      <c r="J330" s="1" t="str">
        <f t="shared" si="3"/>
        <v/>
      </c>
    </row>
    <row r="331" ht="12.75" customHeight="1">
      <c r="A331" s="73" t="str">
        <f t="shared" si="1"/>
        <v/>
      </c>
      <c r="B331" s="74" t="str">
        <f>+Calculos!M308</f>
        <v/>
      </c>
      <c r="C331" s="44" t="str">
        <f>Calculos!F308</f>
        <v/>
      </c>
      <c r="D331" s="44" t="str">
        <f>Calculos!G308</f>
        <v/>
      </c>
      <c r="E331" s="44" t="str">
        <f>Calculos!H308</f>
        <v/>
      </c>
      <c r="F331" s="44" t="str">
        <f>Calculos!I308</f>
        <v/>
      </c>
      <c r="G331" s="44" t="str">
        <f>Calculos!J308</f>
        <v/>
      </c>
      <c r="H331" s="44" t="str">
        <f>Calculos!K308</f>
        <v/>
      </c>
      <c r="I331" s="44" t="str">
        <f>Calculos!L308</f>
        <v/>
      </c>
      <c r="J331" s="1" t="str">
        <f t="shared" si="3"/>
        <v/>
      </c>
    </row>
    <row r="332" ht="12.75" customHeight="1">
      <c r="A332" s="73" t="str">
        <f t="shared" si="1"/>
        <v/>
      </c>
      <c r="B332" s="74" t="str">
        <f>+Calculos!M309</f>
        <v/>
      </c>
      <c r="C332" s="44" t="str">
        <f>Calculos!F309</f>
        <v/>
      </c>
      <c r="D332" s="44" t="str">
        <f>Calculos!G309</f>
        <v/>
      </c>
      <c r="E332" s="44" t="str">
        <f>Calculos!H309</f>
        <v/>
      </c>
      <c r="F332" s="44" t="str">
        <f>Calculos!I309</f>
        <v/>
      </c>
      <c r="G332" s="44" t="str">
        <f>Calculos!J309</f>
        <v/>
      </c>
      <c r="H332" s="44" t="str">
        <f>Calculos!K309</f>
        <v/>
      </c>
      <c r="I332" s="44" t="str">
        <f>Calculos!L309</f>
        <v/>
      </c>
      <c r="J332" s="1" t="str">
        <f t="shared" si="3"/>
        <v/>
      </c>
    </row>
    <row r="333" ht="12.75" customHeight="1">
      <c r="A333" s="73" t="str">
        <f t="shared" si="1"/>
        <v/>
      </c>
      <c r="B333" s="74" t="str">
        <f>+Calculos!M310</f>
        <v/>
      </c>
      <c r="C333" s="44" t="str">
        <f>Calculos!F310</f>
        <v/>
      </c>
      <c r="D333" s="44" t="str">
        <f>Calculos!G310</f>
        <v/>
      </c>
      <c r="E333" s="44" t="str">
        <f>Calculos!H310</f>
        <v/>
      </c>
      <c r="F333" s="44" t="str">
        <f>Calculos!I310</f>
        <v/>
      </c>
      <c r="G333" s="44" t="str">
        <f>Calculos!J310</f>
        <v/>
      </c>
      <c r="H333" s="44" t="str">
        <f>Calculos!K310</f>
        <v/>
      </c>
      <c r="I333" s="44" t="str">
        <f>Calculos!L310</f>
        <v/>
      </c>
      <c r="J333" s="1" t="str">
        <f t="shared" si="3"/>
        <v/>
      </c>
    </row>
    <row r="334" ht="12.75" customHeight="1">
      <c r="A334" s="73" t="str">
        <f t="shared" si="1"/>
        <v/>
      </c>
      <c r="B334" s="74" t="str">
        <f>+Calculos!M311</f>
        <v/>
      </c>
      <c r="C334" s="44" t="str">
        <f>Calculos!F311</f>
        <v/>
      </c>
      <c r="D334" s="44" t="str">
        <f>Calculos!G311</f>
        <v/>
      </c>
      <c r="E334" s="44" t="str">
        <f>Calculos!H311</f>
        <v/>
      </c>
      <c r="F334" s="44" t="str">
        <f>Calculos!I311</f>
        <v/>
      </c>
      <c r="G334" s="44" t="str">
        <f>Calculos!J311</f>
        <v/>
      </c>
      <c r="H334" s="44" t="str">
        <f>Calculos!K311</f>
        <v/>
      </c>
      <c r="I334" s="44" t="str">
        <f>Calculos!L311</f>
        <v/>
      </c>
      <c r="J334" s="1" t="str">
        <f t="shared" si="3"/>
        <v/>
      </c>
    </row>
    <row r="335" ht="12.75" customHeight="1">
      <c r="A335" s="73" t="str">
        <f t="shared" si="1"/>
        <v/>
      </c>
      <c r="B335" s="74" t="str">
        <f>+Calculos!M312</f>
        <v/>
      </c>
      <c r="C335" s="44" t="str">
        <f>Calculos!F312</f>
        <v/>
      </c>
      <c r="D335" s="44" t="str">
        <f>Calculos!G312</f>
        <v/>
      </c>
      <c r="E335" s="44" t="str">
        <f>Calculos!H312</f>
        <v/>
      </c>
      <c r="F335" s="44" t="str">
        <f>Calculos!I312</f>
        <v/>
      </c>
      <c r="G335" s="44" t="str">
        <f>Calculos!J312</f>
        <v/>
      </c>
      <c r="H335" s="44" t="str">
        <f>Calculos!K312</f>
        <v/>
      </c>
      <c r="I335" s="44" t="str">
        <f>Calculos!L312</f>
        <v/>
      </c>
      <c r="J335" s="1" t="str">
        <f t="shared" si="3"/>
        <v/>
      </c>
    </row>
    <row r="336" ht="12.75" customHeight="1">
      <c r="A336" s="73" t="str">
        <f t="shared" si="1"/>
        <v/>
      </c>
      <c r="B336" s="74" t="str">
        <f>+Calculos!M313</f>
        <v/>
      </c>
      <c r="C336" s="44" t="str">
        <f>Calculos!F313</f>
        <v/>
      </c>
      <c r="D336" s="44" t="str">
        <f>Calculos!G313</f>
        <v/>
      </c>
      <c r="E336" s="44" t="str">
        <f>Calculos!H313</f>
        <v/>
      </c>
      <c r="F336" s="44" t="str">
        <f>Calculos!I313</f>
        <v/>
      </c>
      <c r="G336" s="44" t="str">
        <f>Calculos!J313</f>
        <v/>
      </c>
      <c r="H336" s="44" t="str">
        <f>Calculos!K313</f>
        <v/>
      </c>
      <c r="I336" s="44" t="str">
        <f>Calculos!L313</f>
        <v/>
      </c>
      <c r="J336" s="1" t="str">
        <f t="shared" si="3"/>
        <v/>
      </c>
    </row>
    <row r="337" ht="12.75" customHeight="1">
      <c r="A337" s="73" t="str">
        <f t="shared" si="1"/>
        <v/>
      </c>
      <c r="B337" s="74" t="str">
        <f>+Calculos!M314</f>
        <v/>
      </c>
      <c r="C337" s="44" t="str">
        <f>Calculos!F314</f>
        <v/>
      </c>
      <c r="D337" s="44" t="str">
        <f>Calculos!G314</f>
        <v/>
      </c>
      <c r="E337" s="44" t="str">
        <f>Calculos!H314</f>
        <v/>
      </c>
      <c r="F337" s="44" t="str">
        <f>Calculos!I314</f>
        <v/>
      </c>
      <c r="G337" s="44" t="str">
        <f>Calculos!J314</f>
        <v/>
      </c>
      <c r="H337" s="44" t="str">
        <f>Calculos!K314</f>
        <v/>
      </c>
      <c r="I337" s="44" t="str">
        <f>Calculos!L314</f>
        <v/>
      </c>
      <c r="J337" s="1" t="str">
        <f t="shared" si="3"/>
        <v/>
      </c>
    </row>
    <row r="338" ht="12.75" customHeight="1">
      <c r="A338" s="73" t="str">
        <f t="shared" si="1"/>
        <v/>
      </c>
      <c r="B338" s="74" t="str">
        <f>+Calculos!M315</f>
        <v/>
      </c>
      <c r="C338" s="44" t="str">
        <f>Calculos!F315</f>
        <v/>
      </c>
      <c r="D338" s="44" t="str">
        <f>Calculos!G315</f>
        <v/>
      </c>
      <c r="E338" s="44" t="str">
        <f>Calculos!H315</f>
        <v/>
      </c>
      <c r="F338" s="44" t="str">
        <f>Calculos!I315</f>
        <v/>
      </c>
      <c r="G338" s="44" t="str">
        <f>Calculos!J315</f>
        <v/>
      </c>
      <c r="H338" s="44" t="str">
        <f>Calculos!K315</f>
        <v/>
      </c>
      <c r="I338" s="44" t="str">
        <f>Calculos!L315</f>
        <v/>
      </c>
      <c r="J338" s="1" t="str">
        <f t="shared" si="3"/>
        <v/>
      </c>
    </row>
    <row r="339" ht="12.75" customHeight="1">
      <c r="A339" s="73" t="str">
        <f t="shared" si="1"/>
        <v/>
      </c>
      <c r="B339" s="74" t="str">
        <f>+Calculos!M316</f>
        <v/>
      </c>
      <c r="C339" s="44" t="str">
        <f>Calculos!F316</f>
        <v/>
      </c>
      <c r="D339" s="44" t="str">
        <f>Calculos!G316</f>
        <v/>
      </c>
      <c r="E339" s="44" t="str">
        <f>Calculos!H316</f>
        <v/>
      </c>
      <c r="F339" s="44" t="str">
        <f>Calculos!I316</f>
        <v/>
      </c>
      <c r="G339" s="44" t="str">
        <f>Calculos!J316</f>
        <v/>
      </c>
      <c r="H339" s="44" t="str">
        <f>Calculos!K316</f>
        <v/>
      </c>
      <c r="I339" s="44" t="str">
        <f>Calculos!L316</f>
        <v/>
      </c>
      <c r="J339" s="1" t="str">
        <f t="shared" si="3"/>
        <v/>
      </c>
    </row>
    <row r="340" ht="12.75" customHeight="1">
      <c r="A340" s="73" t="str">
        <f t="shared" si="1"/>
        <v/>
      </c>
      <c r="B340" s="74" t="str">
        <f>+Calculos!M317</f>
        <v/>
      </c>
      <c r="C340" s="44" t="str">
        <f>Calculos!F317</f>
        <v/>
      </c>
      <c r="D340" s="44" t="str">
        <f>Calculos!G317</f>
        <v/>
      </c>
      <c r="E340" s="44" t="str">
        <f>Calculos!H317</f>
        <v/>
      </c>
      <c r="F340" s="44" t="str">
        <f>Calculos!I317</f>
        <v/>
      </c>
      <c r="G340" s="44" t="str">
        <f>Calculos!J317</f>
        <v/>
      </c>
      <c r="H340" s="44" t="str">
        <f>Calculos!K317</f>
        <v/>
      </c>
      <c r="I340" s="44" t="str">
        <f>Calculos!L317</f>
        <v/>
      </c>
      <c r="J340" s="1" t="str">
        <f t="shared" si="3"/>
        <v/>
      </c>
    </row>
    <row r="341" ht="12.75" customHeight="1">
      <c r="A341" s="73" t="str">
        <f t="shared" si="1"/>
        <v/>
      </c>
      <c r="B341" s="74" t="str">
        <f>+Calculos!M318</f>
        <v/>
      </c>
      <c r="C341" s="44" t="str">
        <f>Calculos!F318</f>
        <v/>
      </c>
      <c r="D341" s="44" t="str">
        <f>Calculos!G318</f>
        <v/>
      </c>
      <c r="E341" s="44" t="str">
        <f>Calculos!H318</f>
        <v/>
      </c>
      <c r="F341" s="44" t="str">
        <f>Calculos!I318</f>
        <v/>
      </c>
      <c r="G341" s="44" t="str">
        <f>Calculos!J318</f>
        <v/>
      </c>
      <c r="H341" s="44" t="str">
        <f>Calculos!K318</f>
        <v/>
      </c>
      <c r="I341" s="44" t="str">
        <f>Calculos!L318</f>
        <v/>
      </c>
      <c r="J341" s="1" t="str">
        <f t="shared" si="3"/>
        <v/>
      </c>
    </row>
    <row r="342" ht="12.75" customHeight="1">
      <c r="A342" s="73" t="str">
        <f t="shared" si="1"/>
        <v/>
      </c>
      <c r="B342" s="74" t="str">
        <f>+Calculos!M319</f>
        <v/>
      </c>
      <c r="C342" s="44" t="str">
        <f>Calculos!F319</f>
        <v/>
      </c>
      <c r="D342" s="44" t="str">
        <f>Calculos!G319</f>
        <v/>
      </c>
      <c r="E342" s="44" t="str">
        <f>Calculos!H319</f>
        <v/>
      </c>
      <c r="F342" s="44" t="str">
        <f>Calculos!I319</f>
        <v/>
      </c>
      <c r="G342" s="44" t="str">
        <f>Calculos!J319</f>
        <v/>
      </c>
      <c r="H342" s="44" t="str">
        <f>Calculos!K319</f>
        <v/>
      </c>
      <c r="I342" s="44" t="str">
        <f>Calculos!L319</f>
        <v/>
      </c>
      <c r="J342" s="1" t="str">
        <f t="shared" si="3"/>
        <v/>
      </c>
    </row>
    <row r="343" ht="12.75" customHeight="1">
      <c r="A343" s="73" t="str">
        <f t="shared" si="1"/>
        <v/>
      </c>
      <c r="B343" s="74" t="str">
        <f>+Calculos!M320</f>
        <v/>
      </c>
      <c r="C343" s="44" t="str">
        <f>Calculos!F320</f>
        <v/>
      </c>
      <c r="D343" s="44" t="str">
        <f>Calculos!G320</f>
        <v/>
      </c>
      <c r="E343" s="44" t="str">
        <f>Calculos!H320</f>
        <v/>
      </c>
      <c r="F343" s="44" t="str">
        <f>Calculos!I320</f>
        <v/>
      </c>
      <c r="G343" s="44" t="str">
        <f>Calculos!J320</f>
        <v/>
      </c>
      <c r="H343" s="44" t="str">
        <f>Calculos!K320</f>
        <v/>
      </c>
      <c r="I343" s="44" t="str">
        <f>Calculos!L320</f>
        <v/>
      </c>
      <c r="J343" s="1"/>
    </row>
    <row r="344" ht="12.75" customHeight="1">
      <c r="A344" s="73" t="str">
        <f t="shared" si="1"/>
        <v/>
      </c>
      <c r="B344" s="74" t="str">
        <f>+Calculos!M321</f>
        <v/>
      </c>
      <c r="C344" s="44" t="str">
        <f>Calculos!F321</f>
        <v/>
      </c>
      <c r="D344" s="44" t="str">
        <f>Calculos!G321</f>
        <v/>
      </c>
      <c r="E344" s="44" t="str">
        <f>Calculos!H321</f>
        <v/>
      </c>
      <c r="F344" s="44" t="str">
        <f>Calculos!I321</f>
        <v/>
      </c>
      <c r="G344" s="44" t="str">
        <f>Calculos!J321</f>
        <v/>
      </c>
      <c r="H344" s="44" t="str">
        <f>Calculos!K321</f>
        <v/>
      </c>
      <c r="I344" s="44" t="str">
        <f>Calculos!L321</f>
        <v/>
      </c>
      <c r="J344" s="1"/>
    </row>
    <row r="345" ht="12.75" customHeight="1">
      <c r="A345" s="73" t="str">
        <f t="shared" si="1"/>
        <v/>
      </c>
      <c r="B345" s="74" t="str">
        <f>+Calculos!M322</f>
        <v/>
      </c>
      <c r="C345" s="44" t="str">
        <f>Calculos!F322</f>
        <v/>
      </c>
      <c r="D345" s="44" t="str">
        <f>Calculos!G322</f>
        <v/>
      </c>
      <c r="E345" s="44" t="str">
        <f>Calculos!H322</f>
        <v/>
      </c>
      <c r="F345" s="44" t="str">
        <f>Calculos!I322</f>
        <v/>
      </c>
      <c r="G345" s="44" t="str">
        <f>Calculos!J322</f>
        <v/>
      </c>
      <c r="H345" s="44" t="str">
        <f>Calculos!K322</f>
        <v/>
      </c>
      <c r="I345" s="44" t="str">
        <f>Calculos!L322</f>
        <v/>
      </c>
      <c r="J345" s="1"/>
    </row>
    <row r="346" ht="12.75" customHeight="1">
      <c r="A346" s="73" t="str">
        <f t="shared" si="1"/>
        <v/>
      </c>
      <c r="B346" s="74" t="str">
        <f>+Calculos!M323</f>
        <v/>
      </c>
      <c r="C346" s="44" t="str">
        <f>Calculos!F323</f>
        <v/>
      </c>
      <c r="D346" s="44" t="str">
        <f>Calculos!G323</f>
        <v/>
      </c>
      <c r="E346" s="44" t="str">
        <f>Calculos!H323</f>
        <v/>
      </c>
      <c r="F346" s="44" t="str">
        <f>Calculos!I323</f>
        <v/>
      </c>
      <c r="G346" s="44" t="str">
        <f>Calculos!J323</f>
        <v/>
      </c>
      <c r="H346" s="44" t="str">
        <f>Calculos!K323</f>
        <v/>
      </c>
      <c r="I346" s="44" t="str">
        <f>Calculos!L323</f>
        <v/>
      </c>
      <c r="J346" s="1"/>
    </row>
    <row r="347" ht="12.75" customHeight="1">
      <c r="A347" s="73" t="str">
        <f t="shared" si="1"/>
        <v/>
      </c>
      <c r="B347" s="74" t="str">
        <f>+Calculos!M324</f>
        <v/>
      </c>
      <c r="C347" s="44" t="str">
        <f>Calculos!F324</f>
        <v/>
      </c>
      <c r="D347" s="44" t="str">
        <f>Calculos!G324</f>
        <v/>
      </c>
      <c r="E347" s="44" t="str">
        <f>Calculos!H324</f>
        <v/>
      </c>
      <c r="F347" s="44" t="str">
        <f>Calculos!I324</f>
        <v/>
      </c>
      <c r="G347" s="44" t="str">
        <f>Calculos!J324</f>
        <v/>
      </c>
      <c r="H347" s="44" t="str">
        <f>Calculos!K324</f>
        <v/>
      </c>
      <c r="I347" s="44" t="str">
        <f>Calculos!L324</f>
        <v/>
      </c>
      <c r="J347" s="1"/>
    </row>
    <row r="348" ht="12.75" customHeight="1">
      <c r="A348" s="73" t="str">
        <f t="shared" si="1"/>
        <v/>
      </c>
      <c r="B348" s="74" t="str">
        <f>+Calculos!M325</f>
        <v/>
      </c>
      <c r="C348" s="44" t="str">
        <f>Calculos!F325</f>
        <v/>
      </c>
      <c r="D348" s="44" t="str">
        <f>Calculos!G325</f>
        <v/>
      </c>
      <c r="E348" s="44" t="str">
        <f>Calculos!H325</f>
        <v/>
      </c>
      <c r="F348" s="44" t="str">
        <f>Calculos!I325</f>
        <v/>
      </c>
      <c r="G348" s="44" t="str">
        <f>Calculos!J325</f>
        <v/>
      </c>
      <c r="H348" s="44" t="str">
        <f>Calculos!K325</f>
        <v/>
      </c>
      <c r="I348" s="44" t="str">
        <f>Calculos!L325</f>
        <v/>
      </c>
      <c r="J348" s="1"/>
    </row>
    <row r="349" ht="12.75" customHeight="1">
      <c r="A349" s="73" t="str">
        <f t="shared" si="1"/>
        <v/>
      </c>
      <c r="B349" s="74" t="str">
        <f>+Calculos!M326</f>
        <v/>
      </c>
      <c r="C349" s="44" t="str">
        <f>Calculos!F326</f>
        <v/>
      </c>
      <c r="D349" s="44" t="str">
        <f>Calculos!G326</f>
        <v/>
      </c>
      <c r="E349" s="44" t="str">
        <f>Calculos!H326</f>
        <v/>
      </c>
      <c r="F349" s="44" t="str">
        <f>Calculos!I326</f>
        <v/>
      </c>
      <c r="G349" s="44" t="str">
        <f>Calculos!J326</f>
        <v/>
      </c>
      <c r="H349" s="44" t="str">
        <f>Calculos!K326</f>
        <v/>
      </c>
      <c r="I349" s="44" t="str">
        <f>Calculos!L326</f>
        <v/>
      </c>
      <c r="J349" s="1"/>
    </row>
    <row r="350" ht="12.75" customHeight="1">
      <c r="A350" s="73" t="str">
        <f t="shared" si="1"/>
        <v/>
      </c>
      <c r="B350" s="74" t="str">
        <f>+Calculos!M327</f>
        <v/>
      </c>
      <c r="C350" s="44" t="str">
        <f>Calculos!F327</f>
        <v/>
      </c>
      <c r="D350" s="44" t="str">
        <f>Calculos!G327</f>
        <v/>
      </c>
      <c r="E350" s="44" t="str">
        <f>Calculos!H327</f>
        <v/>
      </c>
      <c r="F350" s="44" t="str">
        <f>Calculos!I327</f>
        <v/>
      </c>
      <c r="G350" s="44" t="str">
        <f>Calculos!J327</f>
        <v/>
      </c>
      <c r="H350" s="44" t="str">
        <f>Calculos!K327</f>
        <v/>
      </c>
      <c r="I350" s="44" t="str">
        <f>Calculos!L327</f>
        <v/>
      </c>
      <c r="J350" s="1"/>
    </row>
    <row r="351" ht="12.75" customHeight="1">
      <c r="A351" s="73" t="str">
        <f t="shared" si="1"/>
        <v/>
      </c>
      <c r="B351" s="74" t="str">
        <f>+Calculos!M328</f>
        <v/>
      </c>
      <c r="C351" s="44" t="str">
        <f>Calculos!F328</f>
        <v/>
      </c>
      <c r="D351" s="44" t="str">
        <f>Calculos!G328</f>
        <v/>
      </c>
      <c r="E351" s="44" t="str">
        <f>Calculos!H328</f>
        <v/>
      </c>
      <c r="F351" s="44" t="str">
        <f>Calculos!I328</f>
        <v/>
      </c>
      <c r="G351" s="44" t="str">
        <f>Calculos!J328</f>
        <v/>
      </c>
      <c r="H351" s="44" t="str">
        <f>Calculos!K328</f>
        <v/>
      </c>
      <c r="I351" s="44" t="str">
        <f>Calculos!L328</f>
        <v/>
      </c>
      <c r="J351" s="1"/>
    </row>
    <row r="352" ht="12.75" customHeight="1">
      <c r="A352" s="73" t="str">
        <f t="shared" si="1"/>
        <v/>
      </c>
      <c r="B352" s="74" t="str">
        <f>+Calculos!M329</f>
        <v/>
      </c>
      <c r="C352" s="44" t="str">
        <f>Calculos!F329</f>
        <v/>
      </c>
      <c r="D352" s="44" t="str">
        <f>Calculos!G329</f>
        <v/>
      </c>
      <c r="E352" s="44" t="str">
        <f>Calculos!H329</f>
        <v/>
      </c>
      <c r="F352" s="44" t="str">
        <f>Calculos!I329</f>
        <v/>
      </c>
      <c r="G352" s="44" t="str">
        <f>Calculos!J329</f>
        <v/>
      </c>
      <c r="H352" s="44" t="str">
        <f>Calculos!K329</f>
        <v/>
      </c>
      <c r="I352" s="44" t="str">
        <f>Calculos!L329</f>
        <v/>
      </c>
      <c r="J352" s="1"/>
    </row>
    <row r="353" ht="12.75" customHeight="1">
      <c r="A353" s="73" t="str">
        <f t="shared" si="1"/>
        <v/>
      </c>
      <c r="B353" s="74" t="str">
        <f>+Calculos!M330</f>
        <v/>
      </c>
      <c r="C353" s="44" t="str">
        <f>Calculos!F330</f>
        <v/>
      </c>
      <c r="D353" s="44" t="str">
        <f>Calculos!G330</f>
        <v/>
      </c>
      <c r="E353" s="44" t="str">
        <f>Calculos!H330</f>
        <v/>
      </c>
      <c r="F353" s="44" t="str">
        <f>Calculos!I330</f>
        <v/>
      </c>
      <c r="G353" s="44" t="str">
        <f>Calculos!J330</f>
        <v/>
      </c>
      <c r="H353" s="44" t="str">
        <f>Calculos!K330</f>
        <v/>
      </c>
      <c r="I353" s="44" t="str">
        <f>Calculos!L330</f>
        <v/>
      </c>
      <c r="J353" s="1"/>
    </row>
    <row r="354" ht="12.75" customHeight="1">
      <c r="A354" s="73" t="str">
        <f t="shared" si="1"/>
        <v/>
      </c>
      <c r="B354" s="74" t="str">
        <f>+Calculos!M331</f>
        <v/>
      </c>
      <c r="C354" s="44" t="str">
        <f>Calculos!F331</f>
        <v/>
      </c>
      <c r="D354" s="44" t="str">
        <f>Calculos!G331</f>
        <v/>
      </c>
      <c r="E354" s="44" t="str">
        <f>Calculos!H331</f>
        <v/>
      </c>
      <c r="F354" s="44" t="str">
        <f>Calculos!I331</f>
        <v/>
      </c>
      <c r="G354" s="44" t="str">
        <f>Calculos!J331</f>
        <v/>
      </c>
      <c r="H354" s="44" t="str">
        <f>Calculos!K331</f>
        <v/>
      </c>
      <c r="I354" s="44" t="str">
        <f>Calculos!L331</f>
        <v/>
      </c>
      <c r="J354" s="1"/>
    </row>
    <row r="355" ht="12.75" customHeight="1">
      <c r="A355" s="73" t="str">
        <f t="shared" si="1"/>
        <v/>
      </c>
      <c r="B355" s="74" t="str">
        <f>+Calculos!M332</f>
        <v/>
      </c>
      <c r="C355" s="44" t="str">
        <f>Calculos!F332</f>
        <v/>
      </c>
      <c r="D355" s="44" t="str">
        <f>Calculos!G332</f>
        <v/>
      </c>
      <c r="E355" s="44" t="str">
        <f>Calculos!H332</f>
        <v/>
      </c>
      <c r="F355" s="44" t="str">
        <f>Calculos!I332</f>
        <v/>
      </c>
      <c r="G355" s="44" t="str">
        <f>Calculos!J332</f>
        <v/>
      </c>
      <c r="H355" s="44" t="str">
        <f>Calculos!K332</f>
        <v/>
      </c>
      <c r="I355" s="44" t="str">
        <f>Calculos!L332</f>
        <v/>
      </c>
      <c r="J355" s="1"/>
    </row>
    <row r="356" ht="12.75" customHeight="1">
      <c r="A356" s="73" t="str">
        <f t="shared" si="1"/>
        <v/>
      </c>
      <c r="B356" s="74" t="str">
        <f>+Calculos!M333</f>
        <v/>
      </c>
      <c r="C356" s="44" t="str">
        <f>Calculos!F333</f>
        <v/>
      </c>
      <c r="D356" s="44" t="str">
        <f>Calculos!G333</f>
        <v/>
      </c>
      <c r="E356" s="44" t="str">
        <f>Calculos!H333</f>
        <v/>
      </c>
      <c r="F356" s="44" t="str">
        <f>Calculos!I333</f>
        <v/>
      </c>
      <c r="G356" s="44" t="str">
        <f>Calculos!J333</f>
        <v/>
      </c>
      <c r="H356" s="44" t="str">
        <f>Calculos!K333</f>
        <v/>
      </c>
      <c r="I356" s="44" t="str">
        <f>Calculos!L333</f>
        <v/>
      </c>
      <c r="J356" s="1"/>
    </row>
    <row r="357" ht="12.75" customHeight="1">
      <c r="A357" s="73" t="str">
        <f t="shared" si="1"/>
        <v/>
      </c>
      <c r="B357" s="74" t="str">
        <f>+Calculos!M334</f>
        <v/>
      </c>
      <c r="C357" s="44" t="str">
        <f>Calculos!F334</f>
        <v/>
      </c>
      <c r="D357" s="44" t="str">
        <f>Calculos!G334</f>
        <v/>
      </c>
      <c r="E357" s="44" t="str">
        <f>Calculos!H334</f>
        <v/>
      </c>
      <c r="F357" s="44" t="str">
        <f>Calculos!I334</f>
        <v/>
      </c>
      <c r="G357" s="44" t="str">
        <f>Calculos!J334</f>
        <v/>
      </c>
      <c r="H357" s="44" t="str">
        <f>Calculos!K334</f>
        <v/>
      </c>
      <c r="I357" s="44" t="str">
        <f>Calculos!L334</f>
        <v/>
      </c>
      <c r="J357" s="1"/>
    </row>
    <row r="358" ht="12.75" customHeight="1">
      <c r="A358" s="73" t="str">
        <f t="shared" si="1"/>
        <v/>
      </c>
      <c r="B358" s="74" t="str">
        <f>+Calculos!M335</f>
        <v/>
      </c>
      <c r="C358" s="44" t="str">
        <f>Calculos!F335</f>
        <v/>
      </c>
      <c r="D358" s="44" t="str">
        <f>Calculos!G335</f>
        <v/>
      </c>
      <c r="E358" s="44" t="str">
        <f>Calculos!H335</f>
        <v/>
      </c>
      <c r="F358" s="44" t="str">
        <f>Calculos!I335</f>
        <v/>
      </c>
      <c r="G358" s="44" t="str">
        <f>Calculos!J335</f>
        <v/>
      </c>
      <c r="H358" s="44" t="str">
        <f>Calculos!K335</f>
        <v/>
      </c>
      <c r="I358" s="44" t="str">
        <f>Calculos!L335</f>
        <v/>
      </c>
      <c r="J358" s="1"/>
    </row>
    <row r="359" ht="12.75" customHeight="1">
      <c r="A359" s="73" t="str">
        <f t="shared" si="1"/>
        <v/>
      </c>
      <c r="B359" s="74" t="str">
        <f>+Calculos!M336</f>
        <v/>
      </c>
      <c r="C359" s="44" t="str">
        <f>Calculos!F336</f>
        <v/>
      </c>
      <c r="D359" s="44" t="str">
        <f>Calculos!G336</f>
        <v/>
      </c>
      <c r="E359" s="44" t="str">
        <f>Calculos!H336</f>
        <v/>
      </c>
      <c r="F359" s="44" t="str">
        <f>Calculos!I336</f>
        <v/>
      </c>
      <c r="G359" s="44" t="str">
        <f>Calculos!J336</f>
        <v/>
      </c>
      <c r="H359" s="44" t="str">
        <f>Calculos!K336</f>
        <v/>
      </c>
      <c r="I359" s="44" t="str">
        <f>Calculos!L336</f>
        <v/>
      </c>
      <c r="J359" s="1"/>
    </row>
    <row r="360" ht="12.75" customHeight="1">
      <c r="A360" s="73" t="str">
        <f t="shared" si="1"/>
        <v/>
      </c>
      <c r="B360" s="74" t="str">
        <f>+Calculos!M337</f>
        <v/>
      </c>
      <c r="C360" s="44" t="str">
        <f>Calculos!F337</f>
        <v/>
      </c>
      <c r="D360" s="44" t="str">
        <f>Calculos!G337</f>
        <v/>
      </c>
      <c r="E360" s="44" t="str">
        <f>Calculos!H337</f>
        <v/>
      </c>
      <c r="F360" s="44" t="str">
        <f>Calculos!I337</f>
        <v/>
      </c>
      <c r="G360" s="44" t="str">
        <f>Calculos!J337</f>
        <v/>
      </c>
      <c r="H360" s="44" t="str">
        <f>Calculos!K337</f>
        <v/>
      </c>
      <c r="I360" s="44" t="str">
        <f>Calculos!L337</f>
        <v/>
      </c>
      <c r="J360" s="1"/>
    </row>
    <row r="361" ht="12.75" customHeight="1">
      <c r="A361" s="73" t="str">
        <f t="shared" si="1"/>
        <v/>
      </c>
      <c r="B361" s="74" t="str">
        <f>+Calculos!M338</f>
        <v/>
      </c>
      <c r="C361" s="44" t="str">
        <f>Calculos!F338</f>
        <v/>
      </c>
      <c r="D361" s="44" t="str">
        <f>Calculos!G338</f>
        <v/>
      </c>
      <c r="E361" s="44" t="str">
        <f>Calculos!H338</f>
        <v/>
      </c>
      <c r="F361" s="44" t="str">
        <f>Calculos!I338</f>
        <v/>
      </c>
      <c r="G361" s="44" t="str">
        <f>Calculos!J338</f>
        <v/>
      </c>
      <c r="H361" s="44" t="str">
        <f>Calculos!K338</f>
        <v/>
      </c>
      <c r="I361" s="44" t="str">
        <f>Calculos!L338</f>
        <v/>
      </c>
      <c r="J361" s="1"/>
    </row>
    <row r="362" ht="12.75" customHeight="1">
      <c r="A362" s="73" t="str">
        <f t="shared" si="1"/>
        <v/>
      </c>
      <c r="B362" s="74" t="str">
        <f>+Calculos!M339</f>
        <v/>
      </c>
      <c r="C362" s="44" t="str">
        <f>Calculos!F339</f>
        <v/>
      </c>
      <c r="D362" s="44" t="str">
        <f>Calculos!G339</f>
        <v/>
      </c>
      <c r="E362" s="44" t="str">
        <f>Calculos!H339</f>
        <v/>
      </c>
      <c r="F362" s="44" t="str">
        <f>Calculos!I339</f>
        <v/>
      </c>
      <c r="G362" s="44" t="str">
        <f>Calculos!J339</f>
        <v/>
      </c>
      <c r="H362" s="44" t="str">
        <f>Calculos!K339</f>
        <v/>
      </c>
      <c r="I362" s="44" t="str">
        <f>Calculos!L339</f>
        <v/>
      </c>
      <c r="J362" s="1"/>
    </row>
    <row r="363" ht="12.75" customHeight="1">
      <c r="A363" s="73" t="str">
        <f t="shared" si="1"/>
        <v/>
      </c>
      <c r="B363" s="74" t="str">
        <f>+Calculos!M340</f>
        <v/>
      </c>
      <c r="C363" s="44" t="str">
        <f>Calculos!F340</f>
        <v/>
      </c>
      <c r="D363" s="44" t="str">
        <f>Calculos!G340</f>
        <v/>
      </c>
      <c r="E363" s="44" t="str">
        <f>Calculos!H340</f>
        <v/>
      </c>
      <c r="F363" s="44" t="str">
        <f>Calculos!I340</f>
        <v/>
      </c>
      <c r="G363" s="44" t="str">
        <f>Calculos!J340</f>
        <v/>
      </c>
      <c r="H363" s="44" t="str">
        <f>Calculos!K340</f>
        <v/>
      </c>
      <c r="I363" s="44" t="str">
        <f>Calculos!L340</f>
        <v/>
      </c>
      <c r="J363" s="1"/>
    </row>
    <row r="364" ht="12.75" customHeight="1">
      <c r="A364" s="73" t="str">
        <f t="shared" si="1"/>
        <v/>
      </c>
      <c r="B364" s="74" t="str">
        <f>+Calculos!M341</f>
        <v/>
      </c>
      <c r="C364" s="44" t="str">
        <f>Calculos!F341</f>
        <v/>
      </c>
      <c r="D364" s="44" t="str">
        <f>Calculos!G341</f>
        <v/>
      </c>
      <c r="E364" s="44" t="str">
        <f>Calculos!H341</f>
        <v/>
      </c>
      <c r="F364" s="44" t="str">
        <f>Calculos!I341</f>
        <v/>
      </c>
      <c r="G364" s="44" t="str">
        <f>Calculos!J341</f>
        <v/>
      </c>
      <c r="H364" s="44" t="str">
        <f>Calculos!K341</f>
        <v/>
      </c>
      <c r="I364" s="44" t="str">
        <f>Calculos!L341</f>
        <v/>
      </c>
      <c r="J364" s="1"/>
    </row>
    <row r="365" ht="12.75" customHeight="1">
      <c r="A365" s="73" t="str">
        <f t="shared" si="1"/>
        <v/>
      </c>
      <c r="B365" s="74" t="str">
        <f>+Calculos!M342</f>
        <v/>
      </c>
      <c r="C365" s="44" t="str">
        <f>Calculos!F342</f>
        <v/>
      </c>
      <c r="D365" s="44" t="str">
        <f>Calculos!G342</f>
        <v/>
      </c>
      <c r="E365" s="44" t="str">
        <f>Calculos!H342</f>
        <v/>
      </c>
      <c r="F365" s="44" t="str">
        <f>Calculos!I342</f>
        <v/>
      </c>
      <c r="G365" s="44" t="str">
        <f>Calculos!J342</f>
        <v/>
      </c>
      <c r="H365" s="44" t="str">
        <f>Calculos!K342</f>
        <v/>
      </c>
      <c r="I365" s="44" t="str">
        <f>Calculos!L342</f>
        <v/>
      </c>
      <c r="J365" s="1"/>
    </row>
    <row r="366" ht="12.75" customHeight="1">
      <c r="A366" s="73" t="str">
        <f t="shared" si="1"/>
        <v/>
      </c>
      <c r="B366" s="74" t="str">
        <f>+Calculos!M343</f>
        <v/>
      </c>
      <c r="C366" s="44" t="str">
        <f>Calculos!F343</f>
        <v/>
      </c>
      <c r="D366" s="44" t="str">
        <f>Calculos!G343</f>
        <v/>
      </c>
      <c r="E366" s="44" t="str">
        <f>Calculos!H343</f>
        <v/>
      </c>
      <c r="F366" s="44" t="str">
        <f>Calculos!I343</f>
        <v/>
      </c>
      <c r="G366" s="44" t="str">
        <f>Calculos!J343</f>
        <v/>
      </c>
      <c r="H366" s="44" t="str">
        <f>Calculos!K343</f>
        <v/>
      </c>
      <c r="I366" s="44" t="str">
        <f>Calculos!L343</f>
        <v/>
      </c>
      <c r="J366" s="1"/>
    </row>
    <row r="367" ht="12.75" customHeight="1">
      <c r="A367" s="73" t="str">
        <f t="shared" si="1"/>
        <v/>
      </c>
      <c r="B367" s="74" t="str">
        <f>+Calculos!M344</f>
        <v/>
      </c>
      <c r="C367" s="44" t="str">
        <f>Calculos!F344</f>
        <v/>
      </c>
      <c r="D367" s="44" t="str">
        <f>Calculos!G344</f>
        <v/>
      </c>
      <c r="E367" s="44" t="str">
        <f>Calculos!H344</f>
        <v/>
      </c>
      <c r="F367" s="44" t="str">
        <f>Calculos!I344</f>
        <v/>
      </c>
      <c r="G367" s="44" t="str">
        <f>Calculos!J344</f>
        <v/>
      </c>
      <c r="H367" s="44" t="str">
        <f>Calculos!K344</f>
        <v/>
      </c>
      <c r="I367" s="44" t="str">
        <f>Calculos!L344</f>
        <v/>
      </c>
      <c r="J367" s="1"/>
    </row>
    <row r="368" ht="12.75" customHeight="1">
      <c r="A368" s="73" t="str">
        <f t="shared" si="1"/>
        <v/>
      </c>
      <c r="B368" s="74" t="str">
        <f>+Calculos!M345</f>
        <v/>
      </c>
      <c r="C368" s="44" t="str">
        <f>Calculos!F345</f>
        <v/>
      </c>
      <c r="D368" s="44" t="str">
        <f>Calculos!G345</f>
        <v/>
      </c>
      <c r="E368" s="44" t="str">
        <f>Calculos!H345</f>
        <v/>
      </c>
      <c r="F368" s="44" t="str">
        <f>Calculos!I345</f>
        <v/>
      </c>
      <c r="G368" s="44" t="str">
        <f>Calculos!J345</f>
        <v/>
      </c>
      <c r="H368" s="44" t="str">
        <f>Calculos!K345</f>
        <v/>
      </c>
      <c r="I368" s="44" t="str">
        <f>Calculos!L345</f>
        <v/>
      </c>
      <c r="J368" s="1"/>
    </row>
    <row r="369" ht="12.75" customHeight="1">
      <c r="A369" s="73" t="str">
        <f t="shared" si="1"/>
        <v/>
      </c>
      <c r="B369" s="74" t="str">
        <f>+Calculos!M346</f>
        <v/>
      </c>
      <c r="C369" s="44" t="str">
        <f>Calculos!F346</f>
        <v/>
      </c>
      <c r="D369" s="44" t="str">
        <f>Calculos!G346</f>
        <v/>
      </c>
      <c r="E369" s="44" t="str">
        <f>Calculos!H346</f>
        <v/>
      </c>
      <c r="F369" s="44" t="str">
        <f>Calculos!I346</f>
        <v/>
      </c>
      <c r="G369" s="44" t="str">
        <f>Calculos!J346</f>
        <v/>
      </c>
      <c r="H369" s="44" t="str">
        <f>Calculos!K346</f>
        <v/>
      </c>
      <c r="I369" s="44" t="str">
        <f>Calculos!L346</f>
        <v/>
      </c>
      <c r="J369" s="1"/>
    </row>
    <row r="370" ht="12.75" customHeight="1">
      <c r="A370" s="73" t="str">
        <f t="shared" si="1"/>
        <v/>
      </c>
      <c r="B370" s="74" t="str">
        <f>+Calculos!M347</f>
        <v/>
      </c>
      <c r="C370" s="44" t="str">
        <f>Calculos!F347</f>
        <v/>
      </c>
      <c r="D370" s="44" t="str">
        <f>Calculos!G347</f>
        <v/>
      </c>
      <c r="E370" s="44" t="str">
        <f>Calculos!H347</f>
        <v/>
      </c>
      <c r="F370" s="44" t="str">
        <f>Calculos!I347</f>
        <v/>
      </c>
      <c r="G370" s="44" t="str">
        <f>Calculos!J347</f>
        <v/>
      </c>
      <c r="H370" s="44" t="str">
        <f>Calculos!K347</f>
        <v/>
      </c>
      <c r="I370" s="44" t="str">
        <f>Calculos!L347</f>
        <v/>
      </c>
      <c r="J370" s="1"/>
    </row>
    <row r="371" ht="12.75" customHeight="1">
      <c r="A371" s="73" t="str">
        <f t="shared" si="1"/>
        <v/>
      </c>
      <c r="B371" s="74" t="str">
        <f>+Calculos!M348</f>
        <v/>
      </c>
      <c r="C371" s="44" t="str">
        <f>Calculos!F348</f>
        <v/>
      </c>
      <c r="D371" s="44" t="str">
        <f>Calculos!G348</f>
        <v/>
      </c>
      <c r="E371" s="44" t="str">
        <f>Calculos!H348</f>
        <v/>
      </c>
      <c r="F371" s="44" t="str">
        <f>Calculos!I348</f>
        <v/>
      </c>
      <c r="G371" s="44" t="str">
        <f>Calculos!J348</f>
        <v/>
      </c>
      <c r="H371" s="44" t="str">
        <f>Calculos!K348</f>
        <v/>
      </c>
      <c r="I371" s="44" t="str">
        <f>Calculos!L348</f>
        <v/>
      </c>
      <c r="J371" s="1"/>
    </row>
    <row r="372" ht="12.75" customHeight="1">
      <c r="A372" s="73" t="str">
        <f t="shared" si="1"/>
        <v/>
      </c>
      <c r="B372" s="74" t="str">
        <f>+Calculos!M349</f>
        <v/>
      </c>
      <c r="C372" s="44" t="str">
        <f>Calculos!F349</f>
        <v/>
      </c>
      <c r="D372" s="44" t="str">
        <f>Calculos!G349</f>
        <v/>
      </c>
      <c r="E372" s="44" t="str">
        <f>Calculos!H349</f>
        <v/>
      </c>
      <c r="F372" s="44" t="str">
        <f>Calculos!I349</f>
        <v/>
      </c>
      <c r="G372" s="44" t="str">
        <f>Calculos!J349</f>
        <v/>
      </c>
      <c r="H372" s="44" t="str">
        <f>Calculos!K349</f>
        <v/>
      </c>
      <c r="I372" s="44" t="str">
        <f>Calculos!L349</f>
        <v/>
      </c>
      <c r="J372" s="1"/>
    </row>
    <row r="373" ht="12.75" customHeight="1">
      <c r="A373" s="73" t="str">
        <f t="shared" si="1"/>
        <v/>
      </c>
      <c r="B373" s="74" t="str">
        <f>+Calculos!M350</f>
        <v/>
      </c>
      <c r="C373" s="44" t="str">
        <f>Calculos!F350</f>
        <v/>
      </c>
      <c r="D373" s="44" t="str">
        <f>Calculos!G350</f>
        <v/>
      </c>
      <c r="E373" s="44" t="str">
        <f>Calculos!H350</f>
        <v/>
      </c>
      <c r="F373" s="44" t="str">
        <f>Calculos!I350</f>
        <v/>
      </c>
      <c r="G373" s="44" t="str">
        <f>Calculos!J350</f>
        <v/>
      </c>
      <c r="H373" s="44" t="str">
        <f>Calculos!K350</f>
        <v/>
      </c>
      <c r="I373" s="44" t="str">
        <f>Calculos!L350</f>
        <v/>
      </c>
      <c r="J373" s="1"/>
    </row>
    <row r="374" ht="12.75" customHeight="1">
      <c r="A374" s="73" t="str">
        <f t="shared" si="1"/>
        <v/>
      </c>
      <c r="B374" s="74" t="str">
        <f>+Calculos!M351</f>
        <v/>
      </c>
      <c r="C374" s="44" t="str">
        <f>Calculos!F351</f>
        <v/>
      </c>
      <c r="D374" s="44" t="str">
        <f>Calculos!G351</f>
        <v/>
      </c>
      <c r="E374" s="44" t="str">
        <f>Calculos!H351</f>
        <v/>
      </c>
      <c r="F374" s="44" t="str">
        <f>Calculos!I351</f>
        <v/>
      </c>
      <c r="G374" s="44" t="str">
        <f>Calculos!J351</f>
        <v/>
      </c>
      <c r="H374" s="44" t="str">
        <f>Calculos!K351</f>
        <v/>
      </c>
      <c r="I374" s="44" t="str">
        <f>Calculos!L351</f>
        <v/>
      </c>
      <c r="J374" s="1"/>
    </row>
    <row r="375" ht="12.75" customHeight="1">
      <c r="A375" s="73" t="str">
        <f t="shared" si="1"/>
        <v/>
      </c>
      <c r="B375" s="74" t="str">
        <f>+Calculos!M352</f>
        <v/>
      </c>
      <c r="C375" s="44" t="str">
        <f>Calculos!F352</f>
        <v/>
      </c>
      <c r="D375" s="44" t="str">
        <f>Calculos!G352</f>
        <v/>
      </c>
      <c r="E375" s="44" t="str">
        <f>Calculos!H352</f>
        <v/>
      </c>
      <c r="F375" s="44" t="str">
        <f>Calculos!I352</f>
        <v/>
      </c>
      <c r="G375" s="44" t="str">
        <f>Calculos!J352</f>
        <v/>
      </c>
      <c r="H375" s="44" t="str">
        <f>Calculos!K352</f>
        <v/>
      </c>
      <c r="I375" s="44" t="str">
        <f>Calculos!L352</f>
        <v/>
      </c>
      <c r="J375" s="1"/>
    </row>
    <row r="376" ht="12.75" customHeight="1">
      <c r="A376" s="73" t="str">
        <f t="shared" si="1"/>
        <v/>
      </c>
      <c r="B376" s="74" t="str">
        <f>+Calculos!M353</f>
        <v/>
      </c>
      <c r="C376" s="44" t="str">
        <f>Calculos!F353</f>
        <v/>
      </c>
      <c r="D376" s="44" t="str">
        <f>Calculos!G353</f>
        <v/>
      </c>
      <c r="E376" s="44" t="str">
        <f>Calculos!H353</f>
        <v/>
      </c>
      <c r="F376" s="44" t="str">
        <f>Calculos!I353</f>
        <v/>
      </c>
      <c r="G376" s="44" t="str">
        <f>Calculos!J353</f>
        <v/>
      </c>
      <c r="H376" s="44" t="str">
        <f>Calculos!K353</f>
        <v/>
      </c>
      <c r="I376" s="44" t="str">
        <f>Calculos!L353</f>
        <v/>
      </c>
      <c r="J376" s="1"/>
    </row>
    <row r="377" ht="12.75" customHeight="1">
      <c r="A377" s="73" t="str">
        <f t="shared" si="1"/>
        <v/>
      </c>
      <c r="B377" s="74" t="str">
        <f>+Calculos!M354</f>
        <v/>
      </c>
      <c r="C377" s="44" t="str">
        <f>Calculos!F354</f>
        <v/>
      </c>
      <c r="D377" s="44" t="str">
        <f>Calculos!G354</f>
        <v/>
      </c>
      <c r="E377" s="44" t="str">
        <f>Calculos!H354</f>
        <v/>
      </c>
      <c r="F377" s="44" t="str">
        <f>Calculos!I354</f>
        <v/>
      </c>
      <c r="G377" s="44" t="str">
        <f>Calculos!J354</f>
        <v/>
      </c>
      <c r="H377" s="44" t="str">
        <f>Calculos!K354</f>
        <v/>
      </c>
      <c r="I377" s="44" t="str">
        <f>Calculos!L354</f>
        <v/>
      </c>
      <c r="J377" s="1"/>
    </row>
    <row r="378" ht="12.75" customHeight="1">
      <c r="A378" s="73" t="str">
        <f t="shared" si="1"/>
        <v/>
      </c>
      <c r="B378" s="74" t="str">
        <f>+Calculos!M355</f>
        <v/>
      </c>
      <c r="C378" s="44" t="str">
        <f>Calculos!F355</f>
        <v/>
      </c>
      <c r="D378" s="44" t="str">
        <f>Calculos!G355</f>
        <v/>
      </c>
      <c r="E378" s="44" t="str">
        <f>Calculos!H355</f>
        <v/>
      </c>
      <c r="F378" s="44" t="str">
        <f>Calculos!I355</f>
        <v/>
      </c>
      <c r="G378" s="44" t="str">
        <f>Calculos!J355</f>
        <v/>
      </c>
      <c r="H378" s="44" t="str">
        <f>Calculos!K355</f>
        <v/>
      </c>
      <c r="I378" s="44" t="str">
        <f>Calculos!L355</f>
        <v/>
      </c>
      <c r="J378" s="1"/>
    </row>
    <row r="379" ht="12.75" customHeight="1">
      <c r="A379" s="73" t="str">
        <f t="shared" si="1"/>
        <v/>
      </c>
      <c r="B379" s="74" t="str">
        <f>+Calculos!M356</f>
        <v/>
      </c>
      <c r="C379" s="44" t="str">
        <f>Calculos!F356</f>
        <v/>
      </c>
      <c r="D379" s="44" t="str">
        <f>Calculos!G356</f>
        <v/>
      </c>
      <c r="E379" s="44" t="str">
        <f>Calculos!H356</f>
        <v/>
      </c>
      <c r="F379" s="44" t="str">
        <f>Calculos!I356</f>
        <v/>
      </c>
      <c r="G379" s="44" t="str">
        <f>Calculos!J356</f>
        <v/>
      </c>
      <c r="H379" s="44" t="str">
        <f>Calculos!K356</f>
        <v/>
      </c>
      <c r="I379" s="44" t="str">
        <f>Calculos!L356</f>
        <v/>
      </c>
      <c r="J379" s="1"/>
    </row>
    <row r="380" ht="12.75" customHeight="1">
      <c r="A380" s="73" t="str">
        <f t="shared" si="1"/>
        <v/>
      </c>
      <c r="B380" s="74" t="str">
        <f>+Calculos!M357</f>
        <v/>
      </c>
      <c r="C380" s="44" t="str">
        <f>Calculos!F357</f>
        <v/>
      </c>
      <c r="D380" s="44" t="str">
        <f>Calculos!G357</f>
        <v/>
      </c>
      <c r="E380" s="44" t="str">
        <f>Calculos!H357</f>
        <v/>
      </c>
      <c r="F380" s="44" t="str">
        <f>Calculos!I357</f>
        <v/>
      </c>
      <c r="G380" s="44" t="str">
        <f>Calculos!J357</f>
        <v/>
      </c>
      <c r="H380" s="44" t="str">
        <f>Calculos!K357</f>
        <v/>
      </c>
      <c r="I380" s="44" t="str">
        <f>Calculos!L357</f>
        <v/>
      </c>
      <c r="J380" s="1"/>
    </row>
    <row r="381" ht="12.75" customHeight="1">
      <c r="A381" s="73" t="str">
        <f t="shared" si="1"/>
        <v/>
      </c>
      <c r="B381" s="74" t="str">
        <f>+Calculos!M358</f>
        <v/>
      </c>
      <c r="C381" s="44" t="str">
        <f>Calculos!F358</f>
        <v/>
      </c>
      <c r="D381" s="44" t="str">
        <f>Calculos!G358</f>
        <v/>
      </c>
      <c r="E381" s="44" t="str">
        <f>Calculos!H358</f>
        <v/>
      </c>
      <c r="F381" s="44" t="str">
        <f>Calculos!I358</f>
        <v/>
      </c>
      <c r="G381" s="44" t="str">
        <f>Calculos!J358</f>
        <v/>
      </c>
      <c r="H381" s="44" t="str">
        <f>Calculos!K358</f>
        <v/>
      </c>
      <c r="I381" s="44" t="str">
        <f>Calculos!L358</f>
        <v/>
      </c>
      <c r="J381" s="1"/>
    </row>
    <row r="382" ht="12.75" customHeight="1">
      <c r="A382" s="73" t="str">
        <f t="shared" si="1"/>
        <v/>
      </c>
      <c r="B382" s="74" t="str">
        <f>+Calculos!M359</f>
        <v/>
      </c>
      <c r="C382" s="44" t="str">
        <f>Calculos!F359</f>
        <v/>
      </c>
      <c r="D382" s="44" t="str">
        <f>Calculos!G359</f>
        <v/>
      </c>
      <c r="E382" s="44" t="str">
        <f>Calculos!H359</f>
        <v/>
      </c>
      <c r="F382" s="44" t="str">
        <f>Calculos!I359</f>
        <v/>
      </c>
      <c r="G382" s="44" t="str">
        <f>Calculos!J359</f>
        <v/>
      </c>
      <c r="H382" s="44" t="str">
        <f>Calculos!K359</f>
        <v/>
      </c>
      <c r="I382" s="44" t="str">
        <f>Calculos!L359</f>
        <v/>
      </c>
      <c r="J382" s="1"/>
    </row>
    <row r="383" ht="12.75" customHeight="1">
      <c r="A383" s="73" t="str">
        <f t="shared" si="1"/>
        <v/>
      </c>
      <c r="B383" s="74" t="str">
        <f>+Calculos!M360</f>
        <v/>
      </c>
      <c r="C383" s="44" t="str">
        <f>Calculos!F360</f>
        <v/>
      </c>
      <c r="D383" s="44" t="str">
        <f>Calculos!G360</f>
        <v/>
      </c>
      <c r="E383" s="44" t="str">
        <f>Calculos!H360</f>
        <v/>
      </c>
      <c r="F383" s="44" t="str">
        <f>Calculos!I360</f>
        <v/>
      </c>
      <c r="G383" s="44" t="str">
        <f>Calculos!J360</f>
        <v/>
      </c>
      <c r="H383" s="44" t="str">
        <f>Calculos!K360</f>
        <v/>
      </c>
      <c r="I383" s="44" t="str">
        <f>Calculos!L360</f>
        <v/>
      </c>
      <c r="J383" s="1"/>
    </row>
    <row r="384" ht="12.75" customHeight="1">
      <c r="A384" s="73" t="str">
        <f t="shared" si="1"/>
        <v/>
      </c>
      <c r="B384" s="74" t="str">
        <f>+Calculos!M361</f>
        <v/>
      </c>
      <c r="C384" s="44" t="str">
        <f>Calculos!F361</f>
        <v/>
      </c>
      <c r="D384" s="44" t="str">
        <f>Calculos!G361</f>
        <v/>
      </c>
      <c r="E384" s="44" t="str">
        <f>Calculos!H361</f>
        <v/>
      </c>
      <c r="F384" s="44" t="str">
        <f>Calculos!I361</f>
        <v/>
      </c>
      <c r="G384" s="44" t="str">
        <f>Calculos!J361</f>
        <v/>
      </c>
      <c r="H384" s="44" t="str">
        <f>Calculos!K361</f>
        <v/>
      </c>
      <c r="I384" s="44" t="str">
        <f>Calculos!L361</f>
        <v/>
      </c>
      <c r="J384" s="1"/>
    </row>
    <row r="385" ht="12.75" customHeight="1">
      <c r="A385" s="73" t="str">
        <f t="shared" si="1"/>
        <v/>
      </c>
      <c r="B385" s="74" t="str">
        <f>+Calculos!M362</f>
        <v/>
      </c>
      <c r="C385" s="44" t="str">
        <f>Calculos!F362</f>
        <v/>
      </c>
      <c r="D385" s="44" t="str">
        <f>Calculos!G362</f>
        <v/>
      </c>
      <c r="E385" s="44" t="str">
        <f>Calculos!H362</f>
        <v/>
      </c>
      <c r="F385" s="44" t="str">
        <f>Calculos!I362</f>
        <v/>
      </c>
      <c r="G385" s="44" t="str">
        <f>Calculos!J362</f>
        <v/>
      </c>
      <c r="H385" s="44" t="str">
        <f>Calculos!K362</f>
        <v/>
      </c>
      <c r="I385" s="44" t="str">
        <f>Calculos!L362</f>
        <v/>
      </c>
      <c r="J385" s="1"/>
    </row>
    <row r="386" ht="12.75" customHeight="1">
      <c r="A386" s="73" t="str">
        <f t="shared" si="1"/>
        <v/>
      </c>
      <c r="B386" s="74" t="str">
        <f>+Calculos!M363</f>
        <v/>
      </c>
      <c r="C386" s="44" t="str">
        <f>Calculos!F363</f>
        <v/>
      </c>
      <c r="D386" s="44" t="str">
        <f>Calculos!G363</f>
        <v/>
      </c>
      <c r="E386" s="44" t="str">
        <f>Calculos!H363</f>
        <v/>
      </c>
      <c r="F386" s="44" t="str">
        <f>Calculos!I363</f>
        <v/>
      </c>
      <c r="G386" s="44" t="str">
        <f>Calculos!J363</f>
        <v/>
      </c>
      <c r="H386" s="44" t="str">
        <f>Calculos!K363</f>
        <v/>
      </c>
      <c r="I386" s="44" t="str">
        <f>Calculos!L363</f>
        <v/>
      </c>
      <c r="J386" s="1"/>
    </row>
    <row r="387" ht="12.75" customHeight="1">
      <c r="A387" s="73" t="str">
        <f t="shared" si="1"/>
        <v/>
      </c>
      <c r="B387" s="74" t="str">
        <f>+Calculos!M364</f>
        <v/>
      </c>
      <c r="C387" s="44" t="str">
        <f>Calculos!F364</f>
        <v/>
      </c>
      <c r="D387" s="44" t="str">
        <f>Calculos!G364</f>
        <v/>
      </c>
      <c r="E387" s="44" t="str">
        <f>Calculos!H364</f>
        <v/>
      </c>
      <c r="F387" s="44" t="str">
        <f>Calculos!I364</f>
        <v/>
      </c>
      <c r="G387" s="44" t="str">
        <f>Calculos!J364</f>
        <v/>
      </c>
      <c r="H387" s="44" t="str">
        <f>Calculos!K364</f>
        <v/>
      </c>
      <c r="I387" s="44" t="str">
        <f>Calculos!L364</f>
        <v/>
      </c>
      <c r="J387" s="1"/>
    </row>
    <row r="388" ht="12.75" customHeight="1">
      <c r="A388" s="73" t="str">
        <f t="shared" si="1"/>
        <v/>
      </c>
      <c r="B388" s="74" t="str">
        <f>+Calculos!M365</f>
        <v/>
      </c>
      <c r="C388" s="44" t="str">
        <f>Calculos!F365</f>
        <v/>
      </c>
      <c r="D388" s="44" t="str">
        <f>Calculos!G365</f>
        <v/>
      </c>
      <c r="E388" s="44" t="str">
        <f>Calculos!H365</f>
        <v/>
      </c>
      <c r="F388" s="44" t="str">
        <f>Calculos!I365</f>
        <v/>
      </c>
      <c r="G388" s="44" t="str">
        <f>Calculos!J365</f>
        <v/>
      </c>
      <c r="H388" s="44" t="str">
        <f>Calculos!K365</f>
        <v/>
      </c>
      <c r="I388" s="44" t="str">
        <f>Calculos!L365</f>
        <v/>
      </c>
      <c r="J388" s="1"/>
    </row>
    <row r="389" ht="12.75" customHeight="1">
      <c r="A389" s="73" t="str">
        <f t="shared" si="1"/>
        <v/>
      </c>
      <c r="B389" s="74" t="str">
        <f>+Calculos!M366</f>
        <v/>
      </c>
      <c r="C389" s="44" t="str">
        <f>Calculos!F366</f>
        <v/>
      </c>
      <c r="D389" s="44" t="str">
        <f>Calculos!G366</f>
        <v/>
      </c>
      <c r="E389" s="44" t="str">
        <f>Calculos!H366</f>
        <v/>
      </c>
      <c r="F389" s="44" t="str">
        <f>Calculos!I366</f>
        <v/>
      </c>
      <c r="G389" s="44" t="str">
        <f>Calculos!J366</f>
        <v/>
      </c>
      <c r="H389" s="44" t="str">
        <f>Calculos!K366</f>
        <v/>
      </c>
      <c r="I389" s="44" t="str">
        <f>Calculos!L366</f>
        <v/>
      </c>
      <c r="J389" s="1"/>
    </row>
    <row r="390" ht="12.75" customHeight="1">
      <c r="A390" s="73" t="str">
        <f t="shared" si="1"/>
        <v/>
      </c>
      <c r="B390" s="74" t="str">
        <f>+Calculos!M367</f>
        <v/>
      </c>
      <c r="C390" s="44" t="str">
        <f>Calculos!F367</f>
        <v/>
      </c>
      <c r="D390" s="44" t="str">
        <f>Calculos!G367</f>
        <v/>
      </c>
      <c r="E390" s="44" t="str">
        <f>Calculos!H367</f>
        <v/>
      </c>
      <c r="F390" s="44" t="str">
        <f>Calculos!I367</f>
        <v/>
      </c>
      <c r="G390" s="44" t="str">
        <f>Calculos!J367</f>
        <v/>
      </c>
      <c r="H390" s="44" t="str">
        <f>Calculos!K367</f>
        <v/>
      </c>
      <c r="I390" s="44" t="str">
        <f>Calculos!L367</f>
        <v/>
      </c>
      <c r="J390" s="1"/>
    </row>
    <row r="391" ht="12.75" customHeight="1">
      <c r="A391" s="73" t="str">
        <f t="shared" si="1"/>
        <v/>
      </c>
      <c r="B391" s="74" t="str">
        <f>+Calculos!M368</f>
        <v/>
      </c>
      <c r="C391" s="44" t="str">
        <f>Calculos!F368</f>
        <v/>
      </c>
      <c r="D391" s="44" t="str">
        <f>Calculos!G368</f>
        <v/>
      </c>
      <c r="E391" s="44" t="str">
        <f>Calculos!H368</f>
        <v/>
      </c>
      <c r="F391" s="44" t="str">
        <f>Calculos!I368</f>
        <v/>
      </c>
      <c r="G391" s="44" t="str">
        <f>Calculos!J368</f>
        <v/>
      </c>
      <c r="H391" s="44" t="str">
        <f>Calculos!K368</f>
        <v/>
      </c>
      <c r="I391" s="44" t="str">
        <f>Calculos!L368</f>
        <v/>
      </c>
      <c r="J391" s="1"/>
    </row>
    <row r="392" ht="12.75" customHeight="1">
      <c r="A392" s="73" t="str">
        <f t="shared" si="1"/>
        <v/>
      </c>
      <c r="B392" s="74" t="str">
        <f>+Calculos!M369</f>
        <v/>
      </c>
      <c r="C392" s="44" t="str">
        <f>Calculos!F369</f>
        <v/>
      </c>
      <c r="D392" s="44" t="str">
        <f>Calculos!G369</f>
        <v/>
      </c>
      <c r="E392" s="44" t="str">
        <f>Calculos!H369</f>
        <v/>
      </c>
      <c r="F392" s="44" t="str">
        <f>Calculos!I369</f>
        <v/>
      </c>
      <c r="G392" s="44" t="str">
        <f>Calculos!J369</f>
        <v/>
      </c>
      <c r="H392" s="44" t="str">
        <f>Calculos!K369</f>
        <v/>
      </c>
      <c r="I392" s="44" t="str">
        <f>Calculos!L369</f>
        <v/>
      </c>
      <c r="J392" s="1"/>
    </row>
    <row r="393" ht="12.75" customHeight="1">
      <c r="A393" s="73" t="str">
        <f t="shared" si="1"/>
        <v/>
      </c>
      <c r="B393" s="74" t="str">
        <f>+Calculos!M370</f>
        <v/>
      </c>
      <c r="C393" s="44" t="str">
        <f>Calculos!F370</f>
        <v/>
      </c>
      <c r="D393" s="44" t="str">
        <f>Calculos!G370</f>
        <v/>
      </c>
      <c r="E393" s="44" t="str">
        <f>Calculos!H370</f>
        <v/>
      </c>
      <c r="F393" s="44" t="str">
        <f>Calculos!I370</f>
        <v/>
      </c>
      <c r="G393" s="44" t="str">
        <f>Calculos!J370</f>
        <v/>
      </c>
      <c r="H393" s="44" t="str">
        <f>Calculos!K370</f>
        <v/>
      </c>
      <c r="I393" s="44" t="str">
        <f>Calculos!L370</f>
        <v/>
      </c>
      <c r="J393" s="1"/>
    </row>
    <row r="394" ht="12.75" customHeight="1">
      <c r="A394" s="73" t="str">
        <f t="shared" si="1"/>
        <v/>
      </c>
      <c r="B394" s="74" t="str">
        <f>+Calculos!M371</f>
        <v/>
      </c>
      <c r="C394" s="44" t="str">
        <f>Calculos!F371</f>
        <v/>
      </c>
      <c r="D394" s="44" t="str">
        <f>Calculos!G371</f>
        <v/>
      </c>
      <c r="E394" s="44" t="str">
        <f>Calculos!H371</f>
        <v/>
      </c>
      <c r="F394" s="44" t="str">
        <f>Calculos!I371</f>
        <v/>
      </c>
      <c r="G394" s="44" t="str">
        <f>Calculos!J371</f>
        <v/>
      </c>
      <c r="H394" s="44" t="str">
        <f>Calculos!K371</f>
        <v/>
      </c>
      <c r="I394" s="44" t="str">
        <f>Calculos!L371</f>
        <v/>
      </c>
      <c r="J394" s="1"/>
    </row>
    <row r="395" ht="12.75" customHeight="1">
      <c r="A395" s="73" t="str">
        <f t="shared" si="1"/>
        <v/>
      </c>
      <c r="B395" s="74" t="str">
        <f>+Calculos!M372</f>
        <v/>
      </c>
      <c r="C395" s="44" t="str">
        <f>Calculos!F372</f>
        <v/>
      </c>
      <c r="D395" s="44" t="str">
        <f>Calculos!G372</f>
        <v/>
      </c>
      <c r="E395" s="44" t="str">
        <f>Calculos!H372</f>
        <v/>
      </c>
      <c r="F395" s="44" t="str">
        <f>Calculos!I372</f>
        <v/>
      </c>
      <c r="G395" s="44" t="str">
        <f>Calculos!J372</f>
        <v/>
      </c>
      <c r="H395" s="44" t="str">
        <f>Calculos!K372</f>
        <v/>
      </c>
      <c r="I395" s="44" t="str">
        <f>Calculos!L372</f>
        <v/>
      </c>
      <c r="J395" s="1"/>
    </row>
    <row r="396" ht="12.75" customHeight="1">
      <c r="A396" s="73" t="str">
        <f t="shared" si="1"/>
        <v/>
      </c>
      <c r="B396" s="74" t="str">
        <f>+Calculos!M373</f>
        <v/>
      </c>
      <c r="C396" s="44" t="str">
        <f>Calculos!F373</f>
        <v/>
      </c>
      <c r="D396" s="44" t="str">
        <f>Calculos!G373</f>
        <v/>
      </c>
      <c r="E396" s="44" t="str">
        <f>Calculos!H373</f>
        <v/>
      </c>
      <c r="F396" s="44" t="str">
        <f>Calculos!I373</f>
        <v/>
      </c>
      <c r="G396" s="44" t="str">
        <f>Calculos!J373</f>
        <v/>
      </c>
      <c r="H396" s="44" t="str">
        <f>Calculos!K373</f>
        <v/>
      </c>
      <c r="I396" s="44" t="str">
        <f>Calculos!L373</f>
        <v/>
      </c>
      <c r="J396" s="1"/>
    </row>
    <row r="397" ht="12.75" customHeight="1">
      <c r="A397" s="73" t="str">
        <f t="shared" si="1"/>
        <v/>
      </c>
      <c r="B397" s="74" t="str">
        <f>+Calculos!M374</f>
        <v/>
      </c>
      <c r="C397" s="44" t="str">
        <f>Calculos!F374</f>
        <v/>
      </c>
      <c r="D397" s="44" t="str">
        <f>Calculos!G374</f>
        <v/>
      </c>
      <c r="E397" s="44" t="str">
        <f>Calculos!H374</f>
        <v/>
      </c>
      <c r="F397" s="44" t="str">
        <f>Calculos!I374</f>
        <v/>
      </c>
      <c r="G397" s="44" t="str">
        <f>Calculos!J374</f>
        <v/>
      </c>
      <c r="H397" s="44" t="str">
        <f>Calculos!K374</f>
        <v/>
      </c>
      <c r="I397" s="44" t="str">
        <f>Calculos!L374</f>
        <v/>
      </c>
      <c r="J397" s="1"/>
    </row>
    <row r="398" ht="12.75" customHeight="1">
      <c r="A398" s="73" t="str">
        <f t="shared" si="1"/>
        <v/>
      </c>
      <c r="B398" s="74" t="str">
        <f>+Calculos!M375</f>
        <v/>
      </c>
      <c r="C398" s="44" t="str">
        <f>Calculos!F375</f>
        <v/>
      </c>
      <c r="D398" s="44" t="str">
        <f>Calculos!G375</f>
        <v/>
      </c>
      <c r="E398" s="44" t="str">
        <f>Calculos!H375</f>
        <v/>
      </c>
      <c r="F398" s="44" t="str">
        <f>Calculos!I375</f>
        <v/>
      </c>
      <c r="G398" s="44" t="str">
        <f>Calculos!J375</f>
        <v/>
      </c>
      <c r="H398" s="44" t="str">
        <f>Calculos!K375</f>
        <v/>
      </c>
      <c r="I398" s="44" t="str">
        <f>Calculos!L375</f>
        <v/>
      </c>
      <c r="J398" s="1"/>
    </row>
    <row r="399" ht="12.75" customHeight="1">
      <c r="A399" s="73" t="str">
        <f t="shared" si="1"/>
        <v/>
      </c>
      <c r="B399" s="74" t="str">
        <f>+Calculos!M376</f>
        <v/>
      </c>
      <c r="C399" s="44" t="str">
        <f>Calculos!F376</f>
        <v/>
      </c>
      <c r="D399" s="44" t="str">
        <f>Calculos!G376</f>
        <v/>
      </c>
      <c r="E399" s="44" t="str">
        <f>Calculos!H376</f>
        <v/>
      </c>
      <c r="F399" s="44" t="str">
        <f>Calculos!I376</f>
        <v/>
      </c>
      <c r="G399" s="44" t="str">
        <f>Calculos!J376</f>
        <v/>
      </c>
      <c r="H399" s="44" t="str">
        <f>Calculos!K376</f>
        <v/>
      </c>
      <c r="I399" s="44" t="str">
        <f>Calculos!L376</f>
        <v/>
      </c>
      <c r="J399" s="1"/>
    </row>
    <row r="400" ht="12.75" customHeight="1">
      <c r="A400" s="73" t="str">
        <f t="shared" si="1"/>
        <v/>
      </c>
      <c r="B400" s="74" t="str">
        <f>+Calculos!M377</f>
        <v/>
      </c>
      <c r="C400" s="44" t="str">
        <f>Calculos!F377</f>
        <v/>
      </c>
      <c r="D400" s="44" t="str">
        <f>Calculos!G377</f>
        <v/>
      </c>
      <c r="E400" s="44" t="str">
        <f>Calculos!H377</f>
        <v/>
      </c>
      <c r="F400" s="44" t="str">
        <f>Calculos!I377</f>
        <v/>
      </c>
      <c r="G400" s="44" t="str">
        <f>Calculos!J377</f>
        <v/>
      </c>
      <c r="H400" s="44" t="str">
        <f>Calculos!K377</f>
        <v/>
      </c>
      <c r="I400" s="44" t="str">
        <f>Calculos!L377</f>
        <v/>
      </c>
      <c r="J400" s="1"/>
    </row>
    <row r="401" ht="12.75" customHeight="1">
      <c r="A401" s="73" t="str">
        <f t="shared" si="1"/>
        <v/>
      </c>
      <c r="B401" s="74" t="str">
        <f>+Calculos!M378</f>
        <v/>
      </c>
      <c r="C401" s="44" t="str">
        <f>Calculos!F378</f>
        <v/>
      </c>
      <c r="D401" s="44" t="str">
        <f>Calculos!G378</f>
        <v/>
      </c>
      <c r="E401" s="44" t="str">
        <f>Calculos!H378</f>
        <v/>
      </c>
      <c r="F401" s="44" t="str">
        <f>Calculos!I378</f>
        <v/>
      </c>
      <c r="G401" s="44" t="str">
        <f>Calculos!J378</f>
        <v/>
      </c>
      <c r="H401" s="44" t="str">
        <f>Calculos!K378</f>
        <v/>
      </c>
      <c r="I401" s="44" t="str">
        <f>Calculos!L378</f>
        <v/>
      </c>
      <c r="J401" s="1"/>
    </row>
    <row r="402" ht="12.75" customHeight="1">
      <c r="A402" s="73"/>
      <c r="B402" s="74"/>
      <c r="C402" s="44"/>
      <c r="D402" s="44"/>
      <c r="E402" s="44"/>
      <c r="F402" s="44"/>
      <c r="G402" s="44"/>
      <c r="H402" s="44"/>
      <c r="I402" s="44"/>
      <c r="J402" s="1"/>
    </row>
    <row r="403" ht="12.75" customHeight="1">
      <c r="A403" s="73"/>
      <c r="B403" s="74"/>
      <c r="C403" s="44"/>
      <c r="D403" s="44"/>
      <c r="E403" s="44"/>
      <c r="F403" s="44"/>
      <c r="G403" s="44"/>
      <c r="H403" s="44"/>
      <c r="I403" s="44"/>
      <c r="J403" s="1"/>
    </row>
    <row r="404" ht="12.75" customHeight="1">
      <c r="A404" s="73"/>
      <c r="B404" s="74"/>
      <c r="C404" s="44"/>
      <c r="D404" s="44"/>
      <c r="E404" s="44"/>
      <c r="F404" s="44"/>
      <c r="G404" s="44"/>
      <c r="H404" s="44"/>
      <c r="I404" s="44"/>
      <c r="J404" s="1"/>
    </row>
    <row r="405" ht="12.75" customHeight="1">
      <c r="A405" s="73"/>
      <c r="B405" s="74"/>
      <c r="C405" s="44"/>
      <c r="D405" s="44"/>
      <c r="E405" s="44"/>
      <c r="F405" s="44"/>
      <c r="G405" s="44"/>
      <c r="H405" s="44"/>
      <c r="I405" s="44"/>
      <c r="J405" s="1"/>
    </row>
    <row r="406" ht="12.75" customHeight="1">
      <c r="A406" s="73"/>
      <c r="B406" s="74"/>
      <c r="C406" s="44"/>
      <c r="D406" s="44"/>
      <c r="E406" s="44"/>
      <c r="F406" s="44"/>
      <c r="G406" s="44"/>
      <c r="H406" s="44"/>
      <c r="I406" s="44"/>
      <c r="J406" s="1"/>
    </row>
    <row r="407" ht="12.75" customHeight="1">
      <c r="A407" s="73"/>
      <c r="B407" s="74"/>
      <c r="C407" s="44"/>
      <c r="D407" s="44"/>
      <c r="E407" s="44"/>
      <c r="F407" s="44"/>
      <c r="G407" s="44"/>
      <c r="H407" s="44"/>
      <c r="I407" s="44"/>
      <c r="J407" s="1"/>
    </row>
    <row r="408" ht="12.75" customHeight="1">
      <c r="A408" s="73"/>
      <c r="B408" s="74"/>
      <c r="C408" s="44"/>
      <c r="D408" s="44"/>
      <c r="E408" s="44"/>
      <c r="F408" s="44"/>
      <c r="G408" s="44"/>
      <c r="H408" s="44"/>
      <c r="I408" s="44"/>
      <c r="J408" s="1"/>
    </row>
    <row r="409" ht="12.75" customHeight="1">
      <c r="A409" s="73"/>
      <c r="B409" s="74"/>
      <c r="C409" s="44"/>
      <c r="D409" s="44"/>
      <c r="E409" s="44"/>
      <c r="F409" s="44"/>
      <c r="G409" s="44"/>
      <c r="H409" s="44"/>
      <c r="I409" s="44"/>
      <c r="J409" s="1"/>
    </row>
    <row r="410" ht="12.75" customHeight="1">
      <c r="A410" s="73"/>
      <c r="B410" s="74"/>
      <c r="C410" s="44"/>
      <c r="D410" s="44"/>
      <c r="E410" s="44"/>
      <c r="F410" s="44"/>
      <c r="G410" s="44"/>
      <c r="H410" s="44"/>
      <c r="I410" s="44"/>
      <c r="J410" s="1"/>
    </row>
    <row r="411" ht="12.75" customHeight="1">
      <c r="A411" s="73"/>
      <c r="B411" s="74"/>
      <c r="C411" s="44"/>
      <c r="D411" s="44"/>
      <c r="E411" s="44"/>
      <c r="F411" s="44"/>
      <c r="G411" s="44"/>
      <c r="H411" s="44"/>
      <c r="I411" s="44"/>
      <c r="J411" s="1"/>
    </row>
    <row r="412" ht="12.75" customHeight="1">
      <c r="A412" s="73"/>
      <c r="B412" s="74"/>
      <c r="C412" s="44"/>
      <c r="D412" s="44"/>
      <c r="E412" s="44"/>
      <c r="F412" s="44"/>
      <c r="G412" s="44"/>
      <c r="H412" s="44"/>
      <c r="I412" s="44"/>
      <c r="J412" s="1"/>
    </row>
    <row r="413" ht="12.75" customHeight="1">
      <c r="A413" s="73"/>
      <c r="B413" s="74"/>
      <c r="C413" s="44"/>
      <c r="D413" s="44"/>
      <c r="E413" s="44"/>
      <c r="F413" s="44"/>
      <c r="G413" s="44"/>
      <c r="H413" s="44"/>
      <c r="I413" s="44"/>
      <c r="J413" s="1"/>
    </row>
    <row r="414" ht="12.75" customHeight="1">
      <c r="A414" s="73"/>
      <c r="B414" s="74"/>
      <c r="C414" s="44"/>
      <c r="D414" s="44"/>
      <c r="E414" s="44"/>
      <c r="F414" s="44"/>
      <c r="G414" s="44"/>
      <c r="H414" s="44"/>
      <c r="I414" s="44"/>
      <c r="J414" s="1"/>
    </row>
    <row r="415" ht="12.75" customHeight="1">
      <c r="A415" s="73"/>
      <c r="B415" s="74"/>
      <c r="C415" s="44"/>
      <c r="D415" s="44"/>
      <c r="E415" s="44"/>
      <c r="F415" s="44"/>
      <c r="G415" s="44"/>
      <c r="H415" s="44"/>
      <c r="I415" s="44"/>
      <c r="J415" s="1"/>
    </row>
    <row r="416" ht="12.75" customHeight="1">
      <c r="A416" s="73"/>
      <c r="B416" s="74"/>
      <c r="C416" s="44"/>
      <c r="D416" s="44"/>
      <c r="E416" s="44"/>
      <c r="F416" s="44"/>
      <c r="G416" s="44"/>
      <c r="H416" s="44"/>
      <c r="I416" s="44"/>
      <c r="J416" s="1"/>
    </row>
    <row r="417" ht="12.75" customHeight="1">
      <c r="A417" s="73"/>
      <c r="B417" s="74"/>
      <c r="C417" s="44"/>
      <c r="D417" s="44"/>
      <c r="E417" s="44"/>
      <c r="F417" s="44"/>
      <c r="G417" s="44"/>
      <c r="H417" s="44"/>
      <c r="I417" s="44"/>
      <c r="J417" s="1"/>
    </row>
    <row r="418" ht="12.75" customHeight="1">
      <c r="J418" s="1"/>
    </row>
    <row r="419" ht="12.75" customHeight="1">
      <c r="J419" s="1"/>
    </row>
    <row r="420" ht="12.75" customHeight="1">
      <c r="J420" s="1"/>
    </row>
    <row r="421" ht="12.75" customHeight="1">
      <c r="J421" s="1"/>
    </row>
    <row r="422" ht="12.75" customHeight="1">
      <c r="J422" s="1"/>
    </row>
    <row r="423" ht="12.75" customHeight="1">
      <c r="J423" s="1"/>
    </row>
    <row r="424" ht="12.75" customHeight="1">
      <c r="J424" s="1"/>
    </row>
    <row r="425" ht="12.75" customHeight="1">
      <c r="J425" s="1"/>
    </row>
    <row r="426" ht="12.75" customHeight="1">
      <c r="J426" s="1"/>
    </row>
    <row r="427" ht="12.75" customHeight="1">
      <c r="J427" s="1"/>
    </row>
    <row r="428" ht="12.75" customHeight="1">
      <c r="J428" s="1"/>
    </row>
    <row r="429" ht="12.75" customHeight="1">
      <c r="J429" s="1"/>
    </row>
    <row r="430" ht="12.75" customHeight="1">
      <c r="J430" s="1"/>
    </row>
    <row r="431" ht="12.75" customHeight="1">
      <c r="J431" s="1"/>
    </row>
    <row r="432" ht="12.75" customHeight="1">
      <c r="J432" s="1"/>
    </row>
    <row r="433" ht="12.75" customHeight="1">
      <c r="J433" s="1"/>
    </row>
    <row r="434" ht="12.75" customHeight="1">
      <c r="J434" s="1"/>
    </row>
    <row r="435" ht="12.75" customHeight="1">
      <c r="J435" s="1"/>
    </row>
    <row r="436" ht="12.75" customHeight="1">
      <c r="J436" s="1"/>
    </row>
    <row r="437" ht="12.75" customHeight="1">
      <c r="J437" s="1"/>
    </row>
    <row r="438" ht="12.75" customHeight="1">
      <c r="J438" s="1"/>
    </row>
    <row r="439" ht="12.75" customHeight="1">
      <c r="J439" s="1"/>
    </row>
    <row r="440" ht="12.75" customHeight="1">
      <c r="J440" s="1"/>
    </row>
    <row r="441" ht="12.75" customHeight="1">
      <c r="J441" s="1"/>
    </row>
    <row r="442" ht="12.75" customHeight="1">
      <c r="J442" s="1"/>
    </row>
    <row r="443" ht="12.75" customHeight="1">
      <c r="J443" s="1"/>
    </row>
    <row r="444" ht="12.75" customHeight="1">
      <c r="J444" s="1"/>
    </row>
    <row r="445" ht="12.75" customHeight="1">
      <c r="J445" s="1"/>
    </row>
    <row r="446" ht="12.75" customHeight="1">
      <c r="J446" s="1"/>
    </row>
    <row r="447" ht="12.75" customHeight="1">
      <c r="J447" s="1"/>
    </row>
    <row r="448" ht="12.75" customHeight="1">
      <c r="J448" s="1"/>
    </row>
    <row r="449" ht="12.75" customHeight="1">
      <c r="J449" s="1"/>
    </row>
    <row r="450" ht="12.75" customHeight="1">
      <c r="J450" s="1"/>
    </row>
    <row r="451" ht="12.75" customHeight="1">
      <c r="J451" s="1"/>
    </row>
    <row r="452" ht="12.75" customHeight="1">
      <c r="J452" s="1"/>
    </row>
    <row r="453" ht="12.75" customHeight="1">
      <c r="J453" s="1"/>
    </row>
    <row r="454" ht="12.75" customHeight="1">
      <c r="J454" s="1"/>
    </row>
    <row r="455" ht="12.75" customHeight="1">
      <c r="J455" s="1"/>
    </row>
    <row r="456" ht="12.75" customHeight="1">
      <c r="J456" s="1"/>
    </row>
    <row r="457" ht="12.75" customHeight="1">
      <c r="J457" s="1"/>
    </row>
    <row r="458" ht="12.75" customHeight="1">
      <c r="J458" s="1"/>
    </row>
    <row r="459" ht="12.75" customHeight="1">
      <c r="J459" s="1"/>
    </row>
    <row r="460" ht="12.75" customHeight="1">
      <c r="J460" s="1"/>
    </row>
    <row r="461" ht="12.75" customHeight="1">
      <c r="J461" s="1"/>
    </row>
    <row r="462" ht="12.75" customHeight="1">
      <c r="J462" s="1"/>
    </row>
    <row r="463" ht="12.75" customHeight="1">
      <c r="J463" s="1"/>
    </row>
    <row r="464" ht="12.75" customHeight="1">
      <c r="J464" s="1"/>
    </row>
    <row r="465" ht="12.75" customHeight="1">
      <c r="J465" s="1"/>
    </row>
    <row r="466" ht="12.75" customHeight="1">
      <c r="J466" s="1"/>
    </row>
    <row r="467" ht="12.75" customHeight="1">
      <c r="J467" s="1"/>
    </row>
    <row r="468" ht="12.75" customHeight="1">
      <c r="J468" s="1"/>
    </row>
    <row r="469" ht="12.75" customHeight="1">
      <c r="J469" s="1"/>
    </row>
    <row r="470" ht="12.75" customHeight="1">
      <c r="J470" s="1"/>
    </row>
    <row r="471" ht="12.75" customHeight="1">
      <c r="J471" s="1"/>
    </row>
    <row r="472" ht="12.75" customHeight="1">
      <c r="J472" s="1"/>
    </row>
    <row r="473" ht="12.75" customHeight="1">
      <c r="J473" s="1"/>
    </row>
    <row r="474" ht="12.75" customHeight="1">
      <c r="J474" s="1"/>
    </row>
    <row r="475" ht="12.75" customHeight="1">
      <c r="J475" s="1"/>
    </row>
    <row r="476" ht="12.75" customHeight="1">
      <c r="J476" s="1"/>
    </row>
    <row r="477" ht="12.75" customHeight="1">
      <c r="J477" s="1"/>
    </row>
    <row r="478" ht="12.75" customHeight="1">
      <c r="J478" s="1"/>
    </row>
    <row r="479" ht="12.75" customHeight="1">
      <c r="J479" s="1"/>
    </row>
    <row r="480" ht="12.75" customHeight="1">
      <c r="J480" s="1"/>
    </row>
    <row r="481" ht="12.75" customHeight="1">
      <c r="J481" s="1"/>
    </row>
    <row r="482" ht="12.75" customHeight="1">
      <c r="J482" s="1"/>
    </row>
    <row r="483" ht="12.75" customHeight="1">
      <c r="J483" s="1"/>
    </row>
    <row r="484" ht="12.75" customHeight="1">
      <c r="J484" s="1"/>
    </row>
    <row r="485" ht="12.75" customHeight="1">
      <c r="J485" s="1"/>
    </row>
    <row r="486" ht="12.75" customHeight="1">
      <c r="J486" s="1"/>
    </row>
    <row r="487" ht="12.75" customHeight="1">
      <c r="J487" s="1"/>
    </row>
    <row r="488" ht="12.75" customHeight="1">
      <c r="J488" s="1"/>
    </row>
    <row r="489" ht="12.75" customHeight="1">
      <c r="J489" s="1"/>
    </row>
    <row r="490" ht="12.75" customHeight="1">
      <c r="J490" s="1"/>
    </row>
    <row r="491" ht="12.75" customHeight="1">
      <c r="J491" s="1"/>
    </row>
    <row r="492" ht="12.75" customHeight="1">
      <c r="J492" s="1"/>
    </row>
    <row r="493" ht="12.75" customHeight="1">
      <c r="J493" s="1"/>
    </row>
    <row r="494" ht="12.75" customHeight="1">
      <c r="J494" s="1"/>
    </row>
    <row r="495" ht="12.75" customHeight="1">
      <c r="J495" s="1"/>
    </row>
    <row r="496" ht="12.75" customHeight="1">
      <c r="J496" s="1"/>
    </row>
    <row r="497" ht="12.75" customHeight="1">
      <c r="J497" s="1"/>
    </row>
    <row r="498" ht="12.75" customHeight="1">
      <c r="J498" s="1"/>
    </row>
    <row r="499" ht="12.75" customHeight="1">
      <c r="J499" s="1"/>
    </row>
    <row r="500" ht="12.75" customHeight="1">
      <c r="J500" s="1"/>
    </row>
    <row r="501" ht="12.75" customHeight="1">
      <c r="J501" s="1"/>
    </row>
    <row r="502" ht="12.75" customHeight="1">
      <c r="J502" s="1"/>
    </row>
    <row r="503" ht="12.75" customHeight="1">
      <c r="J503" s="1"/>
    </row>
    <row r="504" ht="12.75" customHeight="1">
      <c r="J504" s="1"/>
    </row>
    <row r="505" ht="12.75" customHeight="1">
      <c r="J505" s="1"/>
    </row>
    <row r="506" ht="12.75" customHeight="1">
      <c r="J506" s="1"/>
    </row>
    <row r="507" ht="12.75" customHeight="1">
      <c r="J507" s="1"/>
    </row>
    <row r="508" ht="12.75" customHeight="1">
      <c r="J508" s="1"/>
    </row>
    <row r="509" ht="12.75" customHeight="1">
      <c r="J509" s="1"/>
    </row>
    <row r="510" ht="12.75" customHeight="1">
      <c r="J510" s="1"/>
    </row>
    <row r="511" ht="12.75" customHeight="1">
      <c r="J511" s="1"/>
    </row>
    <row r="512" ht="12.75" customHeight="1">
      <c r="J512" s="1"/>
    </row>
    <row r="513" ht="12.75" customHeight="1">
      <c r="J513" s="1"/>
    </row>
    <row r="514" ht="12.75" customHeight="1">
      <c r="J514" s="1"/>
    </row>
    <row r="515" ht="12.75" customHeight="1">
      <c r="J515" s="1"/>
    </row>
    <row r="516" ht="12.75" customHeight="1">
      <c r="J516" s="1"/>
    </row>
    <row r="517" ht="12.75" customHeight="1">
      <c r="J517" s="1"/>
    </row>
    <row r="518" ht="12.75" customHeight="1">
      <c r="J518" s="1"/>
    </row>
    <row r="519" ht="12.75" customHeight="1">
      <c r="J519" s="1"/>
    </row>
    <row r="520" ht="12.75" customHeight="1">
      <c r="J520" s="1"/>
    </row>
    <row r="521" ht="12.75" customHeight="1">
      <c r="J521" s="1"/>
    </row>
    <row r="522" ht="12.75" customHeight="1">
      <c r="J522" s="1"/>
    </row>
    <row r="523" ht="12.75" customHeight="1">
      <c r="J523" s="1"/>
    </row>
    <row r="524" ht="12.75" customHeight="1">
      <c r="J524" s="1"/>
    </row>
    <row r="525" ht="12.75" customHeight="1">
      <c r="J525" s="1"/>
    </row>
    <row r="526" ht="12.75" customHeight="1">
      <c r="J526" s="1"/>
    </row>
    <row r="527" ht="12.75" customHeight="1">
      <c r="J527" s="1"/>
    </row>
    <row r="528" ht="12.75" customHeight="1">
      <c r="J528" s="1"/>
    </row>
    <row r="529" ht="12.75" customHeight="1">
      <c r="J529" s="1"/>
    </row>
    <row r="530" ht="12.75" customHeight="1">
      <c r="J530" s="1"/>
    </row>
    <row r="531" ht="12.75" customHeight="1">
      <c r="J531" s="1"/>
    </row>
    <row r="532" ht="12.75" customHeight="1">
      <c r="J532" s="1"/>
    </row>
    <row r="533" ht="12.75" customHeight="1">
      <c r="J533" s="1"/>
    </row>
    <row r="534" ht="12.75" customHeight="1">
      <c r="J534" s="1"/>
    </row>
    <row r="535" ht="12.75" customHeight="1">
      <c r="J535" s="1"/>
    </row>
    <row r="536" ht="12.75" customHeight="1">
      <c r="J536" s="1"/>
    </row>
    <row r="537" ht="12.75" customHeight="1">
      <c r="J537" s="1"/>
    </row>
    <row r="538" ht="12.75" customHeight="1">
      <c r="J538" s="1"/>
    </row>
    <row r="539" ht="12.75" customHeight="1">
      <c r="J539" s="1"/>
    </row>
    <row r="540" ht="12.75" customHeight="1">
      <c r="J540" s="1"/>
    </row>
    <row r="541" ht="12.75" customHeight="1">
      <c r="J541" s="1"/>
    </row>
    <row r="542" ht="12.75" customHeight="1">
      <c r="J542" s="1"/>
    </row>
    <row r="543" ht="12.75" customHeight="1">
      <c r="J543" s="1"/>
    </row>
    <row r="544" ht="12.75" customHeight="1">
      <c r="J544" s="1"/>
    </row>
    <row r="545" ht="12.75" customHeight="1">
      <c r="J545" s="1"/>
    </row>
    <row r="546" ht="12.75" customHeight="1">
      <c r="J546" s="1"/>
    </row>
    <row r="547" ht="12.75" customHeight="1">
      <c r="J547" s="1"/>
    </row>
    <row r="548" ht="12.75" customHeight="1">
      <c r="J548" s="1"/>
    </row>
    <row r="549" ht="12.75" customHeight="1">
      <c r="J549" s="1"/>
    </row>
    <row r="550" ht="12.75" customHeight="1">
      <c r="J550" s="1"/>
    </row>
    <row r="551" ht="12.75" customHeight="1">
      <c r="J551" s="1"/>
    </row>
    <row r="552" ht="12.75" customHeight="1">
      <c r="J552" s="1"/>
    </row>
    <row r="553" ht="12.75" customHeight="1">
      <c r="J553" s="1"/>
    </row>
    <row r="554" ht="12.75" customHeight="1">
      <c r="J554" s="1"/>
    </row>
    <row r="555" ht="12.75" customHeight="1">
      <c r="J555" s="1"/>
    </row>
    <row r="556" ht="12.75" customHeight="1">
      <c r="J556" s="1"/>
    </row>
    <row r="557" ht="12.75" customHeight="1">
      <c r="J557" s="1"/>
    </row>
    <row r="558" ht="12.75" customHeight="1">
      <c r="J558" s="1"/>
    </row>
    <row r="559" ht="12.75" customHeight="1">
      <c r="J559" s="1"/>
    </row>
    <row r="560" ht="12.75" customHeight="1">
      <c r="J560" s="1"/>
    </row>
    <row r="561" ht="12.75" customHeight="1">
      <c r="J561" s="1"/>
    </row>
    <row r="562" ht="12.75" customHeight="1">
      <c r="J562" s="1"/>
    </row>
    <row r="563" ht="12.75" customHeight="1">
      <c r="J563" s="1"/>
    </row>
    <row r="564" ht="12.75" customHeight="1">
      <c r="J564" s="1"/>
    </row>
    <row r="565" ht="12.75" customHeight="1">
      <c r="J565" s="1"/>
    </row>
    <row r="566" ht="12.75" customHeight="1">
      <c r="J566" s="1"/>
    </row>
    <row r="567" ht="12.75" customHeight="1">
      <c r="J567" s="1"/>
    </row>
    <row r="568" ht="12.75" customHeight="1">
      <c r="J568" s="1"/>
    </row>
    <row r="569" ht="12.75" customHeight="1">
      <c r="J569" s="1"/>
    </row>
    <row r="570" ht="12.75" customHeight="1">
      <c r="J570" s="1"/>
    </row>
    <row r="571" ht="12.75" customHeight="1">
      <c r="J571" s="1"/>
    </row>
    <row r="572" ht="12.75" customHeight="1">
      <c r="J572" s="1"/>
    </row>
    <row r="573" ht="12.75" customHeight="1">
      <c r="J573" s="1"/>
    </row>
    <row r="574" ht="12.75" customHeight="1">
      <c r="J574" s="1"/>
    </row>
    <row r="575" ht="12.75" customHeight="1">
      <c r="J575" s="1"/>
    </row>
    <row r="576" ht="12.75" customHeight="1">
      <c r="J576" s="1"/>
    </row>
    <row r="577" ht="12.75" customHeight="1">
      <c r="J577" s="1"/>
    </row>
    <row r="578" ht="12.75" customHeight="1">
      <c r="J578" s="1"/>
    </row>
    <row r="579" ht="12.75" customHeight="1">
      <c r="J579" s="1"/>
    </row>
    <row r="580" ht="12.75" customHeight="1">
      <c r="J580" s="1"/>
    </row>
    <row r="581" ht="12.75" customHeight="1">
      <c r="J581" s="1"/>
    </row>
    <row r="582" ht="12.75" customHeight="1">
      <c r="J582" s="1"/>
    </row>
    <row r="583" ht="12.75" customHeight="1">
      <c r="J583" s="1"/>
    </row>
    <row r="584" ht="12.75" customHeight="1">
      <c r="J584" s="1"/>
    </row>
    <row r="585" ht="12.75" customHeight="1">
      <c r="J585" s="1"/>
    </row>
    <row r="586" ht="12.75" customHeight="1">
      <c r="J586" s="1"/>
    </row>
    <row r="587" ht="12.75" customHeight="1">
      <c r="J587" s="1"/>
    </row>
    <row r="588" ht="12.75" customHeight="1">
      <c r="J588" s="1"/>
    </row>
    <row r="589" ht="12.75" customHeight="1">
      <c r="J589" s="1"/>
    </row>
    <row r="590" ht="12.75" customHeight="1">
      <c r="J590" s="1"/>
    </row>
    <row r="591" ht="12.75" customHeight="1">
      <c r="J591" s="1"/>
    </row>
    <row r="592" ht="12.75" customHeight="1">
      <c r="J592" s="1"/>
    </row>
    <row r="593" ht="12.75" customHeight="1">
      <c r="J593" s="1"/>
    </row>
    <row r="594" ht="12.75" customHeight="1">
      <c r="J594" s="1"/>
    </row>
    <row r="595" ht="12.75" customHeight="1">
      <c r="J595" s="1"/>
    </row>
    <row r="596" ht="12.75" customHeight="1">
      <c r="J596" s="1"/>
    </row>
    <row r="597" ht="12.75" customHeight="1">
      <c r="J597" s="1"/>
    </row>
    <row r="598" ht="12.75" customHeight="1">
      <c r="J598" s="1"/>
    </row>
    <row r="599" ht="12.75" customHeight="1">
      <c r="J599" s="1"/>
    </row>
    <row r="600" ht="12.75" customHeight="1">
      <c r="J600" s="1"/>
    </row>
    <row r="601" ht="12.75" customHeight="1">
      <c r="J601" s="1"/>
    </row>
    <row r="602" ht="12.75" customHeight="1">
      <c r="J602" s="1"/>
    </row>
    <row r="603" ht="12.75" customHeight="1">
      <c r="J603" s="1"/>
    </row>
    <row r="604" ht="12.75" customHeight="1">
      <c r="J604" s="1"/>
    </row>
    <row r="605" ht="12.75" customHeight="1">
      <c r="J605" s="1"/>
    </row>
    <row r="606" ht="12.75" customHeight="1">
      <c r="J606" s="1"/>
    </row>
    <row r="607" ht="12.75" customHeight="1">
      <c r="J607" s="1"/>
    </row>
    <row r="608" ht="12.75" customHeight="1">
      <c r="J608" s="1"/>
    </row>
    <row r="609" ht="12.75" customHeight="1">
      <c r="J609" s="1"/>
    </row>
    <row r="610" ht="12.75" customHeight="1">
      <c r="J610" s="1"/>
    </row>
    <row r="611" ht="12.75" customHeight="1">
      <c r="J611" s="1"/>
    </row>
    <row r="612" ht="12.75" customHeight="1">
      <c r="J612" s="1"/>
    </row>
    <row r="613" ht="12.75" customHeight="1">
      <c r="J613" s="1"/>
    </row>
    <row r="614" ht="12.75" customHeight="1">
      <c r="J614" s="1"/>
    </row>
    <row r="615" ht="12.75" customHeight="1">
      <c r="J615" s="1"/>
    </row>
    <row r="616" ht="12.75" customHeight="1">
      <c r="J616" s="1"/>
    </row>
    <row r="617" ht="12.75" customHeight="1">
      <c r="J617" s="1"/>
    </row>
    <row r="618" ht="12.75" customHeight="1">
      <c r="J618" s="1"/>
    </row>
    <row r="619" ht="12.75" customHeight="1">
      <c r="J619" s="1"/>
    </row>
    <row r="620" ht="12.75" customHeight="1">
      <c r="J620" s="1"/>
    </row>
    <row r="621" ht="12.75" customHeight="1">
      <c r="J621" s="1"/>
    </row>
    <row r="622" ht="12.75" customHeight="1">
      <c r="J622" s="1"/>
    </row>
    <row r="623" ht="12.75" customHeight="1">
      <c r="J623" s="1"/>
    </row>
    <row r="624" ht="12.75" customHeight="1">
      <c r="J624" s="1"/>
    </row>
    <row r="625" ht="12.75" customHeight="1">
      <c r="J625" s="1"/>
    </row>
    <row r="626" ht="12.75" customHeight="1">
      <c r="J626" s="1"/>
    </row>
    <row r="627" ht="12.75" customHeight="1">
      <c r="J627" s="1"/>
    </row>
    <row r="628" ht="12.75" customHeight="1">
      <c r="J628" s="1"/>
    </row>
    <row r="629" ht="12.75" customHeight="1">
      <c r="J629" s="1"/>
    </row>
    <row r="630" ht="12.75" customHeight="1">
      <c r="J630" s="1"/>
    </row>
    <row r="631" ht="12.75" customHeight="1">
      <c r="J631" s="1"/>
    </row>
    <row r="632" ht="12.75" customHeight="1">
      <c r="J632" s="1"/>
    </row>
    <row r="633" ht="12.75" customHeight="1">
      <c r="J633" s="1"/>
    </row>
    <row r="634" ht="12.75" customHeight="1">
      <c r="J634" s="1"/>
    </row>
    <row r="635" ht="12.75" customHeight="1">
      <c r="J635" s="1"/>
    </row>
    <row r="636" ht="12.75" customHeight="1">
      <c r="J636" s="1"/>
    </row>
    <row r="637" ht="12.75" customHeight="1">
      <c r="J637" s="1"/>
    </row>
    <row r="638" ht="12.75" customHeight="1">
      <c r="J638" s="1"/>
    </row>
    <row r="639" ht="12.75" customHeight="1">
      <c r="J639" s="1"/>
    </row>
    <row r="640" ht="12.75" customHeight="1">
      <c r="J640" s="1"/>
    </row>
    <row r="641" ht="12.75" customHeight="1">
      <c r="J641" s="1"/>
    </row>
    <row r="642" ht="12.75" customHeight="1">
      <c r="J642" s="1"/>
    </row>
    <row r="643" ht="12.75" customHeight="1">
      <c r="J643" s="1"/>
    </row>
    <row r="644" ht="12.75" customHeight="1">
      <c r="J644" s="1"/>
    </row>
    <row r="645" ht="12.75" customHeight="1">
      <c r="J645" s="1"/>
    </row>
    <row r="646" ht="12.75" customHeight="1">
      <c r="J646" s="1"/>
    </row>
    <row r="647" ht="12.75" customHeight="1">
      <c r="J647" s="1"/>
    </row>
    <row r="648" ht="12.75" customHeight="1">
      <c r="J648" s="1"/>
    </row>
    <row r="649" ht="12.75" customHeight="1">
      <c r="J649" s="1"/>
    </row>
    <row r="650" ht="12.75" customHeight="1">
      <c r="J650" s="1"/>
    </row>
    <row r="651" ht="12.75" customHeight="1">
      <c r="J651" s="1"/>
    </row>
    <row r="652" ht="12.75" customHeight="1">
      <c r="J652" s="1"/>
    </row>
    <row r="653" ht="12.75" customHeight="1">
      <c r="J653" s="1"/>
    </row>
    <row r="654" ht="12.75" customHeight="1">
      <c r="J654" s="1"/>
    </row>
    <row r="655" ht="12.75" customHeight="1">
      <c r="J655" s="1"/>
    </row>
    <row r="656" ht="12.75" customHeight="1">
      <c r="J656" s="1"/>
    </row>
    <row r="657" ht="12.75" customHeight="1">
      <c r="J657" s="1"/>
    </row>
    <row r="658" ht="12.75" customHeight="1">
      <c r="J658" s="1"/>
    </row>
    <row r="659" ht="12.75" customHeight="1">
      <c r="J659" s="1"/>
    </row>
    <row r="660" ht="12.75" customHeight="1">
      <c r="J660" s="1"/>
    </row>
    <row r="661" ht="12.75" customHeight="1">
      <c r="J661" s="1"/>
    </row>
    <row r="662" ht="12.75" customHeight="1">
      <c r="J662" s="1"/>
    </row>
    <row r="663" ht="12.75" customHeight="1">
      <c r="J663" s="1"/>
    </row>
    <row r="664" ht="12.75" customHeight="1">
      <c r="J664" s="1"/>
    </row>
    <row r="665" ht="12.75" customHeight="1">
      <c r="J665" s="1"/>
    </row>
    <row r="666" ht="12.75" customHeight="1">
      <c r="J666" s="1"/>
    </row>
    <row r="667" ht="12.75" customHeight="1">
      <c r="J667" s="1"/>
    </row>
    <row r="668" ht="12.75" customHeight="1">
      <c r="J668" s="1"/>
    </row>
    <row r="669" ht="12.75" customHeight="1">
      <c r="J669" s="1"/>
    </row>
    <row r="670" ht="12.75" customHeight="1">
      <c r="J670" s="1"/>
    </row>
    <row r="671" ht="12.75" customHeight="1">
      <c r="J671" s="1"/>
    </row>
    <row r="672" ht="12.75" customHeight="1">
      <c r="J672" s="1"/>
    </row>
    <row r="673" ht="12.75" customHeight="1">
      <c r="J673" s="1"/>
    </row>
    <row r="674" ht="12.75" customHeight="1">
      <c r="J674" s="1"/>
    </row>
    <row r="675" ht="12.75" customHeight="1">
      <c r="J675" s="1"/>
    </row>
    <row r="676" ht="12.75" customHeight="1">
      <c r="J676" s="1"/>
    </row>
    <row r="677" ht="12.75" customHeight="1">
      <c r="J677" s="1"/>
    </row>
    <row r="678" ht="12.75" customHeight="1">
      <c r="J678" s="1"/>
    </row>
    <row r="679" ht="12.75" customHeight="1">
      <c r="J679" s="1"/>
    </row>
    <row r="680" ht="12.75" customHeight="1">
      <c r="J680" s="1"/>
    </row>
    <row r="681" ht="12.75" customHeight="1">
      <c r="J681" s="1"/>
    </row>
    <row r="682" ht="12.75" customHeight="1">
      <c r="J682" s="1"/>
    </row>
    <row r="683" ht="12.75" customHeight="1">
      <c r="J683" s="1"/>
    </row>
    <row r="684" ht="12.75" customHeight="1">
      <c r="J684" s="1"/>
    </row>
    <row r="685" ht="12.75" customHeight="1">
      <c r="J685" s="1"/>
    </row>
    <row r="686" ht="12.75" customHeight="1">
      <c r="J686" s="1"/>
    </row>
    <row r="687" ht="12.75" customHeight="1">
      <c r="J687" s="1"/>
    </row>
    <row r="688" ht="12.75" customHeight="1">
      <c r="J688" s="1"/>
    </row>
    <row r="689" ht="12.75" customHeight="1">
      <c r="J689" s="1"/>
    </row>
    <row r="690" ht="12.75" customHeight="1">
      <c r="J690" s="1"/>
    </row>
    <row r="691" ht="12.75" customHeight="1">
      <c r="J691" s="1"/>
    </row>
    <row r="692" ht="12.75" customHeight="1">
      <c r="J692" s="1"/>
    </row>
    <row r="693" ht="12.75" customHeight="1">
      <c r="J693" s="1"/>
    </row>
    <row r="694" ht="12.75" customHeight="1">
      <c r="J694" s="1"/>
    </row>
    <row r="695" ht="12.75" customHeight="1">
      <c r="J695" s="1"/>
    </row>
    <row r="696" ht="12.75" customHeight="1">
      <c r="J696" s="1"/>
    </row>
    <row r="697" ht="12.75" customHeight="1">
      <c r="J697" s="1"/>
    </row>
    <row r="698" ht="12.75" customHeight="1">
      <c r="J698" s="1"/>
    </row>
    <row r="699" ht="12.75" customHeight="1">
      <c r="J699" s="1"/>
    </row>
    <row r="700" ht="12.75" customHeight="1">
      <c r="J700" s="1"/>
    </row>
    <row r="701" ht="12.75" customHeight="1">
      <c r="J701" s="1"/>
    </row>
    <row r="702" ht="12.75" customHeight="1">
      <c r="J702" s="1"/>
    </row>
    <row r="703" ht="12.75" customHeight="1">
      <c r="J703" s="1"/>
    </row>
    <row r="704" ht="12.75" customHeight="1">
      <c r="J704" s="1"/>
    </row>
    <row r="705" ht="12.75" customHeight="1">
      <c r="J705" s="1"/>
    </row>
    <row r="706" ht="12.75" customHeight="1">
      <c r="J706" s="1"/>
    </row>
    <row r="707" ht="12.75" customHeight="1">
      <c r="J707" s="1"/>
    </row>
    <row r="708" ht="12.75" customHeight="1">
      <c r="J708" s="1"/>
    </row>
    <row r="709" ht="12.75" customHeight="1">
      <c r="J709" s="1"/>
    </row>
    <row r="710" ht="12.75" customHeight="1">
      <c r="J710" s="1"/>
    </row>
    <row r="711" ht="12.75" customHeight="1">
      <c r="J711" s="1"/>
    </row>
    <row r="712" ht="12.75" customHeight="1">
      <c r="J712" s="1"/>
    </row>
    <row r="713" ht="12.75" customHeight="1">
      <c r="J713" s="1"/>
    </row>
    <row r="714" ht="12.75" customHeight="1">
      <c r="J714" s="1"/>
    </row>
    <row r="715" ht="12.75" customHeight="1">
      <c r="J715" s="1"/>
    </row>
    <row r="716" ht="12.75" customHeight="1">
      <c r="J716" s="1"/>
    </row>
    <row r="717" ht="12.75" customHeight="1">
      <c r="J717" s="1"/>
    </row>
    <row r="718" ht="12.75" customHeight="1">
      <c r="J718" s="1"/>
    </row>
    <row r="719" ht="12.75" customHeight="1">
      <c r="J719" s="1"/>
    </row>
    <row r="720" ht="12.75" customHeight="1">
      <c r="J720" s="1"/>
    </row>
    <row r="721" ht="12.75" customHeight="1">
      <c r="J721" s="1"/>
    </row>
    <row r="722" ht="12.75" customHeight="1">
      <c r="J722" s="1"/>
    </row>
    <row r="723" ht="12.75" customHeight="1">
      <c r="J723" s="1"/>
    </row>
    <row r="724" ht="12.75" customHeight="1">
      <c r="J724" s="1"/>
    </row>
    <row r="725" ht="12.75" customHeight="1">
      <c r="J725" s="1"/>
    </row>
    <row r="726" ht="12.75" customHeight="1">
      <c r="J726" s="1"/>
    </row>
    <row r="727" ht="12.75" customHeight="1">
      <c r="J727" s="1"/>
    </row>
    <row r="728" ht="12.75" customHeight="1">
      <c r="J728" s="1"/>
    </row>
    <row r="729" ht="12.75" customHeight="1">
      <c r="J729" s="1"/>
    </row>
    <row r="730" ht="12.75" customHeight="1">
      <c r="J730" s="1"/>
    </row>
    <row r="731" ht="12.75" customHeight="1">
      <c r="J731" s="1"/>
    </row>
    <row r="732" ht="12.75" customHeight="1">
      <c r="J732" s="1"/>
    </row>
    <row r="733" ht="12.75" customHeight="1">
      <c r="J733" s="1"/>
    </row>
    <row r="734" ht="12.75" customHeight="1">
      <c r="J734" s="1"/>
    </row>
    <row r="735" ht="12.75" customHeight="1">
      <c r="J735" s="1"/>
    </row>
    <row r="736" ht="12.75" customHeight="1">
      <c r="J736" s="1"/>
    </row>
    <row r="737" ht="12.75" customHeight="1">
      <c r="J737" s="1"/>
    </row>
    <row r="738" ht="12.75" customHeight="1">
      <c r="J738" s="1"/>
    </row>
    <row r="739" ht="12.75" customHeight="1">
      <c r="J739" s="1"/>
    </row>
    <row r="740" ht="12.75" customHeight="1">
      <c r="J740" s="1"/>
    </row>
    <row r="741" ht="12.75" customHeight="1">
      <c r="J741" s="1"/>
    </row>
    <row r="742" ht="12.75" customHeight="1">
      <c r="J742" s="1"/>
    </row>
    <row r="743" ht="12.75" customHeight="1">
      <c r="J743" s="1"/>
    </row>
    <row r="744" ht="12.75" customHeight="1">
      <c r="J744" s="1"/>
    </row>
    <row r="745" ht="12.75" customHeight="1">
      <c r="J745" s="1"/>
    </row>
    <row r="746" ht="12.75" customHeight="1">
      <c r="J746" s="1"/>
    </row>
    <row r="747" ht="12.75" customHeight="1">
      <c r="J747" s="1"/>
    </row>
    <row r="748" ht="12.75" customHeight="1">
      <c r="J748" s="1"/>
    </row>
    <row r="749" ht="12.75" customHeight="1">
      <c r="J749" s="1"/>
    </row>
    <row r="750" ht="12.75" customHeight="1">
      <c r="J750" s="1"/>
    </row>
    <row r="751" ht="12.75" customHeight="1">
      <c r="J751" s="1"/>
    </row>
    <row r="752" ht="12.75" customHeight="1">
      <c r="J752" s="1"/>
    </row>
    <row r="753" ht="12.75" customHeight="1">
      <c r="J753" s="1"/>
    </row>
    <row r="754" ht="12.75" customHeight="1">
      <c r="J754" s="1"/>
    </row>
    <row r="755" ht="12.75" customHeight="1">
      <c r="J755" s="1"/>
    </row>
    <row r="756" ht="12.75" customHeight="1">
      <c r="J756" s="1"/>
    </row>
    <row r="757" ht="12.75" customHeight="1">
      <c r="J757" s="1"/>
    </row>
    <row r="758" ht="12.75" customHeight="1">
      <c r="J758" s="1"/>
    </row>
    <row r="759" ht="12.75" customHeight="1">
      <c r="J759" s="1"/>
    </row>
    <row r="760" ht="12.75" customHeight="1">
      <c r="J760" s="1"/>
    </row>
    <row r="761" ht="12.75" customHeight="1">
      <c r="J761" s="1"/>
    </row>
    <row r="762" ht="12.75" customHeight="1">
      <c r="J762" s="1"/>
    </row>
    <row r="763" ht="12.75" customHeight="1">
      <c r="J763" s="1"/>
    </row>
    <row r="764" ht="12.75" customHeight="1">
      <c r="J764" s="1"/>
    </row>
    <row r="765" ht="12.75" customHeight="1">
      <c r="J765" s="1"/>
    </row>
    <row r="766" ht="12.75" customHeight="1">
      <c r="J766" s="1"/>
    </row>
    <row r="767" ht="12.75" customHeight="1">
      <c r="J767" s="1"/>
    </row>
    <row r="768" ht="12.75" customHeight="1">
      <c r="J768" s="1"/>
    </row>
    <row r="769" ht="12.75" customHeight="1">
      <c r="J769" s="1"/>
    </row>
    <row r="770" ht="12.75" customHeight="1">
      <c r="J770" s="1"/>
    </row>
    <row r="771" ht="12.75" customHeight="1">
      <c r="J771" s="1"/>
    </row>
    <row r="772" ht="12.75" customHeight="1">
      <c r="J772" s="1"/>
    </row>
    <row r="773" ht="12.75" customHeight="1">
      <c r="J773" s="1"/>
    </row>
    <row r="774" ht="12.75" customHeight="1">
      <c r="J774" s="1"/>
    </row>
    <row r="775" ht="12.75" customHeight="1">
      <c r="J775" s="1"/>
    </row>
    <row r="776" ht="12.75" customHeight="1">
      <c r="J776" s="1"/>
    </row>
    <row r="777" ht="12.75" customHeight="1">
      <c r="J777" s="1"/>
    </row>
    <row r="778" ht="12.75" customHeight="1">
      <c r="J778" s="1"/>
    </row>
    <row r="779" ht="12.75" customHeight="1">
      <c r="J779" s="1"/>
    </row>
    <row r="780" ht="12.75" customHeight="1">
      <c r="J780" s="1"/>
    </row>
    <row r="781" ht="12.75" customHeight="1">
      <c r="J781" s="1"/>
    </row>
    <row r="782" ht="12.75" customHeight="1">
      <c r="J782" s="1"/>
    </row>
    <row r="783" ht="12.75" customHeight="1">
      <c r="J783" s="1"/>
    </row>
    <row r="784" ht="12.75" customHeight="1">
      <c r="J784" s="1"/>
    </row>
    <row r="785" ht="12.75" customHeight="1">
      <c r="J785" s="1"/>
    </row>
    <row r="786" ht="12.75" customHeight="1">
      <c r="J786" s="1"/>
    </row>
    <row r="787" ht="12.75" customHeight="1">
      <c r="J787" s="1"/>
    </row>
    <row r="788" ht="12.75" customHeight="1">
      <c r="J788" s="1"/>
    </row>
    <row r="789" ht="12.75" customHeight="1">
      <c r="J789" s="1"/>
    </row>
    <row r="790" ht="12.75" customHeight="1">
      <c r="J790" s="1"/>
    </row>
    <row r="791" ht="12.75" customHeight="1">
      <c r="J791" s="1"/>
    </row>
    <row r="792" ht="12.75" customHeight="1">
      <c r="J792" s="1"/>
    </row>
    <row r="793" ht="12.75" customHeight="1">
      <c r="J793" s="1"/>
    </row>
    <row r="794" ht="12.75" customHeight="1">
      <c r="J794" s="1"/>
    </row>
    <row r="795" ht="12.75" customHeight="1">
      <c r="J795" s="1"/>
    </row>
    <row r="796" ht="12.75" customHeight="1">
      <c r="J796" s="1"/>
    </row>
    <row r="797" ht="12.75" customHeight="1">
      <c r="J797" s="1"/>
    </row>
    <row r="798" ht="12.75" customHeight="1">
      <c r="J798" s="1"/>
    </row>
    <row r="799" ht="12.75" customHeight="1">
      <c r="J799" s="1"/>
    </row>
    <row r="800" ht="12.75" customHeight="1">
      <c r="J800" s="1"/>
    </row>
    <row r="801" ht="12.75" customHeight="1">
      <c r="J801" s="1"/>
    </row>
    <row r="802" ht="12.75" customHeight="1">
      <c r="J802" s="1"/>
    </row>
    <row r="803" ht="12.75" customHeight="1">
      <c r="J803" s="1"/>
    </row>
    <row r="804" ht="12.75" customHeight="1">
      <c r="J804" s="1"/>
    </row>
    <row r="805" ht="12.75" customHeight="1">
      <c r="J805" s="1"/>
    </row>
    <row r="806" ht="12.75" customHeight="1">
      <c r="J806" s="1"/>
    </row>
    <row r="807" ht="12.75" customHeight="1">
      <c r="J807" s="1"/>
    </row>
    <row r="808" ht="12.75" customHeight="1">
      <c r="J808" s="1"/>
    </row>
    <row r="809" ht="12.75" customHeight="1">
      <c r="J809" s="1"/>
    </row>
    <row r="810" ht="12.75" customHeight="1">
      <c r="J810" s="1"/>
    </row>
    <row r="811" ht="12.75" customHeight="1">
      <c r="J811" s="1"/>
    </row>
    <row r="812" ht="12.75" customHeight="1">
      <c r="J812" s="1"/>
    </row>
    <row r="813" ht="12.75" customHeight="1">
      <c r="J813" s="1"/>
    </row>
    <row r="814" ht="12.75" customHeight="1">
      <c r="J814" s="1"/>
    </row>
    <row r="815" ht="12.75" customHeight="1">
      <c r="J815" s="1"/>
    </row>
    <row r="816" ht="12.75" customHeight="1">
      <c r="J816" s="1"/>
    </row>
    <row r="817" ht="12.75" customHeight="1">
      <c r="J817" s="1"/>
    </row>
    <row r="818" ht="12.75" customHeight="1">
      <c r="J818" s="1"/>
    </row>
    <row r="819" ht="12.75" customHeight="1">
      <c r="J819" s="1"/>
    </row>
    <row r="820" ht="12.75" customHeight="1">
      <c r="J820" s="1"/>
    </row>
    <row r="821" ht="12.75" customHeight="1">
      <c r="J821" s="1"/>
    </row>
    <row r="822" ht="12.75" customHeight="1">
      <c r="J822" s="1"/>
    </row>
    <row r="823" ht="12.75" customHeight="1">
      <c r="J823" s="1"/>
    </row>
    <row r="824" ht="12.75" customHeight="1">
      <c r="J824" s="1"/>
    </row>
    <row r="825" ht="12.75" customHeight="1">
      <c r="J825" s="1"/>
    </row>
    <row r="826" ht="12.75" customHeight="1">
      <c r="J826" s="1"/>
    </row>
    <row r="827" ht="12.75" customHeight="1">
      <c r="J827" s="1"/>
    </row>
    <row r="828" ht="12.75" customHeight="1">
      <c r="J828" s="1"/>
    </row>
    <row r="829" ht="12.75" customHeight="1">
      <c r="J829" s="1"/>
    </row>
    <row r="830" ht="12.75" customHeight="1">
      <c r="J830" s="1"/>
    </row>
    <row r="831" ht="12.75" customHeight="1">
      <c r="J831" s="1"/>
    </row>
    <row r="832" ht="12.75" customHeight="1">
      <c r="J832" s="1"/>
    </row>
    <row r="833" ht="12.75" customHeight="1">
      <c r="J833" s="1"/>
    </row>
    <row r="834" ht="12.75" customHeight="1">
      <c r="J834" s="1"/>
    </row>
    <row r="835" ht="12.75" customHeight="1">
      <c r="J835" s="1"/>
    </row>
    <row r="836" ht="12.75" customHeight="1">
      <c r="J836" s="1"/>
    </row>
    <row r="837" ht="12.75" customHeight="1">
      <c r="J837" s="1"/>
    </row>
    <row r="838" ht="12.75" customHeight="1">
      <c r="J838" s="1"/>
    </row>
    <row r="839" ht="12.75" customHeight="1">
      <c r="J839" s="1"/>
    </row>
    <row r="840" ht="12.75" customHeight="1">
      <c r="J840" s="1"/>
    </row>
    <row r="841" ht="12.75" customHeight="1">
      <c r="J841" s="1"/>
    </row>
    <row r="842" ht="12.75" customHeight="1">
      <c r="J842" s="1"/>
    </row>
    <row r="843" ht="12.75" customHeight="1">
      <c r="J843" s="1"/>
    </row>
    <row r="844" ht="12.75" customHeight="1">
      <c r="J844" s="1"/>
    </row>
    <row r="845" ht="12.75" customHeight="1">
      <c r="J845" s="1"/>
    </row>
    <row r="846" ht="12.75" customHeight="1">
      <c r="J846" s="1"/>
    </row>
    <row r="847" ht="12.75" customHeight="1">
      <c r="J847" s="1"/>
    </row>
    <row r="848" ht="12.75" customHeight="1">
      <c r="J848" s="1"/>
    </row>
    <row r="849" ht="12.75" customHeight="1">
      <c r="J849" s="1"/>
    </row>
    <row r="850" ht="12.75" customHeight="1">
      <c r="J850" s="1"/>
    </row>
    <row r="851" ht="12.75" customHeight="1">
      <c r="J851" s="1"/>
    </row>
    <row r="852" ht="12.75" customHeight="1">
      <c r="J852" s="1"/>
    </row>
    <row r="853" ht="12.75" customHeight="1">
      <c r="J853" s="1"/>
    </row>
    <row r="854" ht="12.75" customHeight="1">
      <c r="J854" s="1"/>
    </row>
    <row r="855" ht="12.75" customHeight="1">
      <c r="J855" s="1"/>
    </row>
    <row r="856" ht="12.75" customHeight="1">
      <c r="J856" s="1"/>
    </row>
    <row r="857" ht="12.75" customHeight="1">
      <c r="J857" s="1"/>
    </row>
    <row r="858" ht="12.75" customHeight="1">
      <c r="J858" s="1"/>
    </row>
    <row r="859" ht="12.75" customHeight="1">
      <c r="J859" s="1"/>
    </row>
    <row r="860" ht="12.75" customHeight="1">
      <c r="J860" s="1"/>
    </row>
    <row r="861" ht="12.75" customHeight="1">
      <c r="J861" s="1"/>
    </row>
    <row r="862" ht="12.75" customHeight="1">
      <c r="J862" s="1"/>
    </row>
    <row r="863" ht="12.75" customHeight="1">
      <c r="J863" s="1"/>
    </row>
    <row r="864" ht="12.75" customHeight="1">
      <c r="J864" s="1"/>
    </row>
    <row r="865" ht="12.75" customHeight="1">
      <c r="J865" s="1"/>
    </row>
    <row r="866" ht="12.75" customHeight="1">
      <c r="J866" s="1"/>
    </row>
    <row r="867" ht="12.75" customHeight="1">
      <c r="J867" s="1"/>
    </row>
    <row r="868" ht="12.75" customHeight="1">
      <c r="J868" s="1"/>
    </row>
    <row r="869" ht="12.75" customHeight="1">
      <c r="J869" s="1"/>
    </row>
    <row r="870" ht="12.75" customHeight="1">
      <c r="J870" s="1"/>
    </row>
    <row r="871" ht="12.75" customHeight="1">
      <c r="J871" s="1"/>
    </row>
    <row r="872" ht="12.75" customHeight="1">
      <c r="J872" s="1"/>
    </row>
    <row r="873" ht="12.75" customHeight="1">
      <c r="J873" s="1"/>
    </row>
    <row r="874" ht="12.75" customHeight="1">
      <c r="J874" s="1"/>
    </row>
    <row r="875" ht="12.75" customHeight="1">
      <c r="J875" s="1"/>
    </row>
    <row r="876" ht="12.75" customHeight="1">
      <c r="J876" s="1"/>
    </row>
    <row r="877" ht="12.75" customHeight="1">
      <c r="J877" s="1"/>
    </row>
    <row r="878" ht="12.75" customHeight="1">
      <c r="J878" s="1"/>
    </row>
    <row r="879" ht="12.75" customHeight="1">
      <c r="J879" s="1"/>
    </row>
    <row r="880" ht="12.75" customHeight="1">
      <c r="J880" s="1"/>
    </row>
    <row r="881" ht="12.75" customHeight="1">
      <c r="J881" s="1"/>
    </row>
    <row r="882" ht="12.75" customHeight="1">
      <c r="J882" s="1"/>
    </row>
    <row r="883" ht="12.75" customHeight="1">
      <c r="J883" s="1"/>
    </row>
    <row r="884" ht="12.75" customHeight="1">
      <c r="J884" s="1"/>
    </row>
    <row r="885" ht="12.75" customHeight="1">
      <c r="J885" s="1"/>
    </row>
    <row r="886" ht="12.75" customHeight="1">
      <c r="J886" s="1"/>
    </row>
    <row r="887" ht="12.75" customHeight="1">
      <c r="J887" s="1"/>
    </row>
    <row r="888" ht="12.75" customHeight="1">
      <c r="J888" s="1"/>
    </row>
    <row r="889" ht="12.75" customHeight="1">
      <c r="J889" s="1"/>
    </row>
    <row r="890" ht="12.75" customHeight="1">
      <c r="J890" s="1"/>
    </row>
    <row r="891" ht="12.75" customHeight="1">
      <c r="J891" s="1"/>
    </row>
    <row r="892" ht="12.75" customHeight="1">
      <c r="J892" s="1"/>
    </row>
    <row r="893" ht="12.75" customHeight="1">
      <c r="J893" s="1"/>
    </row>
    <row r="894" ht="12.75" customHeight="1">
      <c r="J894" s="1"/>
    </row>
    <row r="895" ht="12.75" customHeight="1">
      <c r="J895" s="1"/>
    </row>
    <row r="896" ht="12.75" customHeight="1">
      <c r="J896" s="1"/>
    </row>
    <row r="897" ht="12.75" customHeight="1">
      <c r="J897" s="1"/>
    </row>
    <row r="898" ht="12.75" customHeight="1">
      <c r="J898" s="1"/>
    </row>
    <row r="899" ht="12.75" customHeight="1">
      <c r="J899" s="1"/>
    </row>
    <row r="900" ht="12.75" customHeight="1">
      <c r="J900" s="1"/>
    </row>
    <row r="901" ht="12.75" customHeight="1">
      <c r="J901" s="1"/>
    </row>
    <row r="902" ht="12.75" customHeight="1">
      <c r="J902" s="1"/>
    </row>
    <row r="903" ht="12.75" customHeight="1">
      <c r="J903" s="1"/>
    </row>
    <row r="904" ht="12.75" customHeight="1">
      <c r="J904" s="1"/>
    </row>
    <row r="905" ht="12.75" customHeight="1">
      <c r="J905" s="1"/>
    </row>
    <row r="906" ht="12.75" customHeight="1">
      <c r="J906" s="1"/>
    </row>
    <row r="907" ht="12.75" customHeight="1">
      <c r="J907" s="1"/>
    </row>
    <row r="908" ht="12.75" customHeight="1">
      <c r="J908" s="1"/>
    </row>
    <row r="909" ht="12.75" customHeight="1">
      <c r="J909" s="1"/>
    </row>
    <row r="910" ht="12.75" customHeight="1">
      <c r="J910" s="1"/>
    </row>
    <row r="911" ht="12.75" customHeight="1">
      <c r="J911" s="1"/>
    </row>
    <row r="912" ht="12.75" customHeight="1">
      <c r="J912" s="1"/>
    </row>
    <row r="913" ht="12.75" customHeight="1">
      <c r="J913" s="1"/>
    </row>
    <row r="914" ht="12.75" customHeight="1">
      <c r="J914" s="1"/>
    </row>
    <row r="915" ht="12.75" customHeight="1">
      <c r="J915" s="1"/>
    </row>
    <row r="916" ht="12.75" customHeight="1">
      <c r="J916" s="1"/>
    </row>
    <row r="917" ht="12.75" customHeight="1">
      <c r="J917" s="1"/>
    </row>
    <row r="918" ht="12.75" customHeight="1">
      <c r="J918" s="1"/>
    </row>
    <row r="919" ht="12.75" customHeight="1">
      <c r="J919" s="1"/>
    </row>
    <row r="920" ht="12.75" customHeight="1">
      <c r="J920" s="1"/>
    </row>
    <row r="921" ht="12.75" customHeight="1">
      <c r="J921" s="1"/>
    </row>
    <row r="922" ht="12.75" customHeight="1">
      <c r="J922" s="1"/>
    </row>
    <row r="923" ht="12.75" customHeight="1">
      <c r="J923" s="1"/>
    </row>
    <row r="924" ht="12.75" customHeight="1">
      <c r="J924" s="1"/>
    </row>
    <row r="925" ht="12.75" customHeight="1">
      <c r="J925" s="1"/>
    </row>
    <row r="926" ht="12.75" customHeight="1">
      <c r="J926" s="1"/>
    </row>
    <row r="927" ht="12.75" customHeight="1">
      <c r="J927" s="1"/>
    </row>
    <row r="928" ht="12.75" customHeight="1">
      <c r="J928" s="1"/>
    </row>
    <row r="929" ht="12.75" customHeight="1">
      <c r="J929" s="1"/>
    </row>
    <row r="930" ht="12.75" customHeight="1">
      <c r="J930" s="1"/>
    </row>
    <row r="931" ht="12.75" customHeight="1">
      <c r="J931" s="1"/>
    </row>
    <row r="932" ht="12.75" customHeight="1">
      <c r="J932" s="1"/>
    </row>
    <row r="933" ht="12.75" customHeight="1">
      <c r="J933" s="1"/>
    </row>
    <row r="934" ht="12.75" customHeight="1">
      <c r="J934" s="1"/>
    </row>
    <row r="935" ht="12.75" customHeight="1">
      <c r="J935" s="1"/>
    </row>
    <row r="936" ht="12.75" customHeight="1">
      <c r="J936" s="1"/>
    </row>
    <row r="937" ht="12.75" customHeight="1">
      <c r="J937" s="1"/>
    </row>
    <row r="938" ht="12.75" customHeight="1">
      <c r="J938" s="1"/>
    </row>
    <row r="939" ht="12.75" customHeight="1">
      <c r="J939" s="1"/>
    </row>
    <row r="940" ht="12.75" customHeight="1">
      <c r="J940" s="1"/>
    </row>
    <row r="941" ht="12.75" customHeight="1">
      <c r="J941" s="1"/>
    </row>
    <row r="942" ht="12.75" customHeight="1">
      <c r="J942" s="1"/>
    </row>
    <row r="943" ht="12.75" customHeight="1">
      <c r="J943" s="1"/>
    </row>
    <row r="944" ht="12.75" customHeight="1">
      <c r="J944" s="1"/>
    </row>
    <row r="945" ht="12.75" customHeight="1">
      <c r="J945" s="1"/>
    </row>
    <row r="946" ht="12.75" customHeight="1">
      <c r="J946" s="1"/>
    </row>
    <row r="947" ht="12.75" customHeight="1">
      <c r="J947" s="1"/>
    </row>
    <row r="948" ht="12.75" customHeight="1">
      <c r="J948" s="1"/>
    </row>
    <row r="949" ht="12.75" customHeight="1">
      <c r="J949" s="1"/>
    </row>
    <row r="950" ht="12.75" customHeight="1">
      <c r="J950" s="1"/>
    </row>
    <row r="951" ht="12.75" customHeight="1">
      <c r="J951" s="1"/>
    </row>
    <row r="952" ht="12.75" customHeight="1">
      <c r="J952" s="1"/>
    </row>
    <row r="953" ht="12.75" customHeight="1">
      <c r="J953" s="1"/>
    </row>
    <row r="954" ht="12.75" customHeight="1">
      <c r="J954" s="1"/>
    </row>
    <row r="955" ht="12.75" customHeight="1">
      <c r="J955" s="1"/>
    </row>
    <row r="956" ht="12.75" customHeight="1">
      <c r="J956" s="1"/>
    </row>
    <row r="957" ht="12.75" customHeight="1">
      <c r="J957" s="1"/>
    </row>
    <row r="958" ht="12.75" customHeight="1">
      <c r="J958" s="1"/>
    </row>
    <row r="959" ht="12.75" customHeight="1">
      <c r="J959" s="1"/>
    </row>
    <row r="960" ht="12.75" customHeight="1">
      <c r="J960" s="1"/>
    </row>
    <row r="961" ht="12.75" customHeight="1">
      <c r="J961" s="1"/>
    </row>
    <row r="962" ht="12.75" customHeight="1">
      <c r="J962" s="1"/>
    </row>
    <row r="963" ht="12.75" customHeight="1">
      <c r="J963" s="1"/>
    </row>
    <row r="964" ht="12.75" customHeight="1">
      <c r="J964" s="1"/>
    </row>
    <row r="965" ht="12.75" customHeight="1">
      <c r="J965" s="1"/>
    </row>
    <row r="966" ht="12.75" customHeight="1">
      <c r="J966" s="1"/>
    </row>
    <row r="967" ht="12.75" customHeight="1">
      <c r="J967" s="1"/>
    </row>
    <row r="968" ht="12.75" customHeight="1">
      <c r="J968" s="1"/>
    </row>
    <row r="969" ht="12.75" customHeight="1">
      <c r="J969" s="1"/>
    </row>
    <row r="970" ht="12.75" customHeight="1">
      <c r="J970" s="1"/>
    </row>
    <row r="971" ht="12.75" customHeight="1">
      <c r="J971" s="1"/>
    </row>
    <row r="972" ht="12.75" customHeight="1">
      <c r="J972" s="1"/>
    </row>
    <row r="973" ht="12.75" customHeight="1">
      <c r="J973" s="1"/>
    </row>
    <row r="974" ht="12.75" customHeight="1">
      <c r="J974" s="1"/>
    </row>
    <row r="975" ht="12.75" customHeight="1">
      <c r="J975" s="1"/>
    </row>
    <row r="976" ht="12.75" customHeight="1">
      <c r="J976" s="1"/>
    </row>
    <row r="977" ht="12.75" customHeight="1">
      <c r="J977" s="1"/>
    </row>
    <row r="978" ht="12.75" customHeight="1">
      <c r="J978" s="1"/>
    </row>
    <row r="979" ht="12.75" customHeight="1">
      <c r="J979" s="1"/>
    </row>
    <row r="980" ht="12.75" customHeight="1">
      <c r="J980" s="1"/>
    </row>
    <row r="981" ht="12.75" customHeight="1">
      <c r="J981" s="1"/>
    </row>
    <row r="982" ht="12.75" customHeight="1">
      <c r="J982" s="1"/>
    </row>
    <row r="983" ht="12.75" customHeight="1">
      <c r="J983" s="1"/>
    </row>
    <row r="984" ht="12.75" customHeight="1">
      <c r="J984" s="1"/>
    </row>
    <row r="985" ht="12.75" customHeight="1">
      <c r="J985" s="1"/>
    </row>
    <row r="986" ht="12.75" customHeight="1">
      <c r="J986" s="1"/>
    </row>
    <row r="987" ht="12.75" customHeight="1">
      <c r="J987" s="1"/>
    </row>
    <row r="988" ht="12.75" customHeight="1">
      <c r="J988" s="1"/>
    </row>
    <row r="989" ht="12.75" customHeight="1">
      <c r="J989" s="1"/>
    </row>
    <row r="990" ht="12.75" customHeight="1">
      <c r="J990" s="1"/>
    </row>
    <row r="991" ht="12.75" customHeight="1">
      <c r="J991" s="1"/>
    </row>
    <row r="992" ht="12.75" customHeight="1">
      <c r="J992" s="1"/>
    </row>
    <row r="993" ht="12.75" customHeight="1">
      <c r="J993" s="1"/>
    </row>
    <row r="994" ht="12.75" customHeight="1">
      <c r="J994" s="1"/>
    </row>
    <row r="995" ht="12.75" customHeight="1">
      <c r="J995" s="1"/>
    </row>
    <row r="996" ht="12.75" customHeight="1">
      <c r="J996" s="1"/>
    </row>
    <row r="997" ht="12.75" customHeight="1">
      <c r="J997" s="1"/>
    </row>
    <row r="998" ht="12.75" customHeight="1">
      <c r="J998" s="1"/>
    </row>
    <row r="999" ht="12.75" customHeight="1">
      <c r="J999" s="1"/>
    </row>
    <row r="1000" ht="12.75" customHeight="1">
      <c r="J1000" s="1"/>
    </row>
  </sheetData>
  <printOptions/>
  <pageMargins bottom="0.748031496062992" footer="0.0" header="0.0" left="0.708661417322835" right="0.708661417322835" top="0.748031496062992"/>
  <pageSetup orientation="portrait"/>
  <rowBreaks count="1" manualBreakCount="1">
    <brk id="323" man="1"/>
  </rowBreaks>
  <colBreaks count="1" manualBreakCount="1">
    <brk id="9" man="1"/>
  </col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9" width="11.5"/>
    <col customWidth="1" min="10" max="11" width="14.38"/>
    <col customWidth="1" min="12" max="14" width="10.63"/>
    <col customWidth="1" min="15" max="15" width="11.63"/>
    <col customWidth="1" min="16" max="16" width="10.63"/>
    <col customWidth="1" min="17" max="21" width="11.5"/>
    <col customWidth="1" min="22" max="26" width="10.63"/>
  </cols>
  <sheetData>
    <row r="1" ht="12.75" customHeight="1">
      <c r="A1" s="22" t="s">
        <v>20</v>
      </c>
      <c r="D1" s="76" t="str">
        <f>+Cotizador!D12</f>
        <v>Q</v>
      </c>
      <c r="G1" s="76" t="s">
        <v>122</v>
      </c>
      <c r="H1" s="76">
        <f>+Cotizador!X80</f>
        <v>2</v>
      </c>
      <c r="K1" s="76">
        <v>1.0</v>
      </c>
      <c r="L1" s="76">
        <v>31.0</v>
      </c>
      <c r="M1" s="76" t="s">
        <v>152</v>
      </c>
    </row>
    <row r="2" ht="12.75" customHeight="1">
      <c r="A2" s="22" t="str">
        <f>IF(D1="$","Valor en US$:                US$","Valor en Quetzales:          Q")</f>
        <v>Valor en Quetzales:          Q</v>
      </c>
      <c r="D2" s="44" t="str">
        <f>+Cotizador!D13</f>
        <v>1600000.00</v>
      </c>
      <c r="E2" s="44" t="str">
        <f>+Cotizador!C56+Cotizador!X89</f>
        <v>#VALUE!</v>
      </c>
      <c r="G2" s="76" t="s">
        <v>153</v>
      </c>
      <c r="H2" s="76">
        <f>+Cotizador!X84</f>
        <v>0</v>
      </c>
      <c r="K2" s="76">
        <v>2.0</v>
      </c>
      <c r="L2" s="76">
        <v>28.0</v>
      </c>
      <c r="M2" s="76" t="s">
        <v>154</v>
      </c>
    </row>
    <row r="3" ht="12.75" customHeight="1">
      <c r="A3" s="22" t="str">
        <f>IF(D1="$","Enganche en US$:         US$","Enganche en Quetzales:   Q")</f>
        <v>Enganche en Quetzales:   Q</v>
      </c>
      <c r="D3" s="44" t="str">
        <f>+Cotizador!F15</f>
        <v>320000.00</v>
      </c>
      <c r="E3" s="17" t="str">
        <f>+Cotizador!E15</f>
        <v>#VALUE!</v>
      </c>
      <c r="G3" s="77"/>
      <c r="K3" s="76">
        <v>3.0</v>
      </c>
      <c r="L3" s="76">
        <v>31.0</v>
      </c>
      <c r="M3" s="76" t="s">
        <v>155</v>
      </c>
    </row>
    <row r="4" ht="12.75" customHeight="1">
      <c r="A4" s="22" t="s">
        <v>30</v>
      </c>
      <c r="D4" s="76" t="str">
        <f>+Cotizador!D16</f>
        <v>Cuota Nivelada</v>
      </c>
      <c r="K4" s="76">
        <v>4.0</v>
      </c>
      <c r="L4" s="76">
        <v>30.0</v>
      </c>
      <c r="M4" s="76" t="s">
        <v>156</v>
      </c>
    </row>
    <row r="5" ht="12.75" customHeight="1">
      <c r="A5" s="22" t="s">
        <v>32</v>
      </c>
      <c r="D5" s="76">
        <f>+Cotizador!D17</f>
        <v>120</v>
      </c>
      <c r="E5" s="76">
        <f>+D5-Cotizador!X88</f>
        <v>120</v>
      </c>
      <c r="K5" s="76">
        <v>5.0</v>
      </c>
      <c r="L5" s="76">
        <v>31.0</v>
      </c>
      <c r="M5" s="76" t="s">
        <v>157</v>
      </c>
    </row>
    <row r="6" ht="12.75" customHeight="1">
      <c r="A6" s="22" t="s">
        <v>37</v>
      </c>
      <c r="B6" s="22"/>
      <c r="C6" s="22"/>
      <c r="D6" s="76" t="str">
        <f>+Cotizador!D19</f>
        <v>Si</v>
      </c>
      <c r="I6" s="44"/>
      <c r="K6" s="76">
        <v>6.0</v>
      </c>
      <c r="L6" s="76">
        <v>30.0</v>
      </c>
      <c r="M6" s="76" t="s">
        <v>158</v>
      </c>
    </row>
    <row r="7" ht="12.75" customHeight="1">
      <c r="A7" s="22" t="s">
        <v>159</v>
      </c>
      <c r="B7" s="22"/>
      <c r="C7" s="22"/>
      <c r="D7" s="76" t="str">
        <f>+Cotizador!D20</f>
        <v>Mensual</v>
      </c>
      <c r="I7" s="44"/>
      <c r="K7" s="76">
        <v>7.0</v>
      </c>
      <c r="L7" s="76">
        <v>31.0</v>
      </c>
      <c r="M7" s="76" t="s">
        <v>160</v>
      </c>
    </row>
    <row r="8" ht="12.75" customHeight="1">
      <c r="A8" s="22" t="s">
        <v>41</v>
      </c>
      <c r="D8" s="76" t="str">
        <f>+Cotizador!D21</f>
        <v>Si</v>
      </c>
      <c r="E8" s="17" t="str">
        <f>IF(D8="Si",+Cotizador!X16,0)</f>
        <v>#VALUE!</v>
      </c>
      <c r="F8" s="44">
        <f>IF(D8="Si",5,0)</f>
        <v>5</v>
      </c>
      <c r="G8" s="104"/>
      <c r="H8" s="77"/>
      <c r="K8" s="76">
        <v>8.0</v>
      </c>
      <c r="L8" s="76">
        <v>31.0</v>
      </c>
      <c r="M8" s="76" t="s">
        <v>161</v>
      </c>
    </row>
    <row r="9" ht="12.75" customHeight="1">
      <c r="A9" s="22" t="s">
        <v>43</v>
      </c>
      <c r="D9" s="44">
        <f>+Cotizador!D22</f>
        <v>8</v>
      </c>
      <c r="H9" s="104"/>
      <c r="K9" s="76">
        <v>9.0</v>
      </c>
      <c r="L9" s="76">
        <v>30.0</v>
      </c>
      <c r="M9" s="76" t="s">
        <v>162</v>
      </c>
    </row>
    <row r="10" ht="12.75" customHeight="1">
      <c r="A10" s="22" t="s">
        <v>44</v>
      </c>
      <c r="D10" s="17">
        <f>+Cotizador!D23</f>
        <v>0.085</v>
      </c>
      <c r="K10" s="76">
        <v>10.0</v>
      </c>
      <c r="L10" s="76">
        <v>31.0</v>
      </c>
      <c r="M10" s="76" t="s">
        <v>163</v>
      </c>
    </row>
    <row r="11" ht="12.75" customHeight="1">
      <c r="A11" s="11" t="s">
        <v>164</v>
      </c>
      <c r="D11" s="105" t="str">
        <f>+Cotizador!D25</f>
        <v/>
      </c>
      <c r="G11" s="104"/>
      <c r="K11" s="76">
        <v>11.0</v>
      </c>
      <c r="L11" s="76">
        <v>30.0</v>
      </c>
      <c r="M11" s="76" t="s">
        <v>165</v>
      </c>
    </row>
    <row r="12" ht="12.75" customHeight="1">
      <c r="A12" s="11" t="s">
        <v>104</v>
      </c>
      <c r="D12" s="76">
        <f>VLOOKUP(Cotizador!D16,Cotizador!$W$11:$X$12,2,FALSE)</f>
        <v>1</v>
      </c>
      <c r="G12" s="104"/>
      <c r="K12" s="76">
        <v>12.0</v>
      </c>
      <c r="L12" s="76">
        <v>31.0</v>
      </c>
      <c r="M12" s="76" t="s">
        <v>166</v>
      </c>
      <c r="O12" s="11"/>
    </row>
    <row r="13" ht="12.75" customHeight="1">
      <c r="A13" s="11" t="s">
        <v>167</v>
      </c>
      <c r="D13" s="77">
        <f>+Cotizador!X122</f>
        <v>3.591633333</v>
      </c>
    </row>
    <row r="14" ht="12.75" customHeight="1">
      <c r="A14" s="11" t="s">
        <v>168</v>
      </c>
      <c r="D14" s="77" t="str">
        <f>Cotizador!$X$128</f>
        <v>#VALUE!</v>
      </c>
    </row>
    <row r="15" ht="12.75" customHeight="1">
      <c r="A15" s="11" t="s">
        <v>169</v>
      </c>
      <c r="E15" s="76" t="s">
        <v>19</v>
      </c>
      <c r="H15" s="76" t="s">
        <v>170</v>
      </c>
      <c r="I15" s="76" t="s">
        <v>171</v>
      </c>
      <c r="N15" s="11"/>
    </row>
    <row r="16" ht="12.75" customHeight="1">
      <c r="E16" s="106" t="str">
        <f>IF(Cotizador!K13="",ROUND(PMT(D10/12,E5,-E2+H16,0),2),Cotizador!K13)</f>
        <v>#VALUE!</v>
      </c>
      <c r="H16" s="44">
        <f t="shared" ref="H16:I16" si="1">SUM(B19:B318)</f>
        <v>0</v>
      </c>
      <c r="I16" s="44">
        <f t="shared" si="1"/>
        <v>0</v>
      </c>
      <c r="R16" s="44"/>
    </row>
    <row r="17" ht="12.75" customHeight="1">
      <c r="A17" s="88"/>
      <c r="B17" s="88"/>
      <c r="C17" s="88"/>
      <c r="D17" s="88"/>
      <c r="E17" s="88"/>
      <c r="F17" s="88"/>
      <c r="G17" s="88"/>
      <c r="H17" s="88"/>
      <c r="I17" s="88"/>
      <c r="N17" s="88"/>
      <c r="O17" s="88"/>
      <c r="Q17" s="88"/>
      <c r="R17" s="88"/>
      <c r="S17" s="88"/>
      <c r="T17" s="88"/>
      <c r="U17" s="88"/>
    </row>
    <row r="18" ht="12.75" customHeight="1">
      <c r="A18" s="88" t="s">
        <v>105</v>
      </c>
      <c r="B18" s="88" t="s">
        <v>172</v>
      </c>
      <c r="C18" s="88" t="s">
        <v>173</v>
      </c>
      <c r="D18" s="88" t="s">
        <v>174</v>
      </c>
      <c r="E18" s="88" t="s">
        <v>175</v>
      </c>
      <c r="F18" s="88" t="s">
        <v>176</v>
      </c>
      <c r="G18" s="88" t="s">
        <v>106</v>
      </c>
      <c r="H18" s="88" t="s">
        <v>107</v>
      </c>
      <c r="I18" s="88" t="s">
        <v>104</v>
      </c>
      <c r="J18" s="88" t="s">
        <v>108</v>
      </c>
      <c r="K18" s="88" t="s">
        <v>109</v>
      </c>
      <c r="L18" s="88" t="s">
        <v>110</v>
      </c>
      <c r="M18" s="88" t="s">
        <v>177</v>
      </c>
      <c r="N18" s="88" t="s">
        <v>178</v>
      </c>
    </row>
    <row r="19" ht="12.75" customHeight="1">
      <c r="A19" s="107">
        <f>IF(E19&gt;$E$5,"",Cotizador!D24)</f>
        <v>2</v>
      </c>
      <c r="B19" s="108">
        <v>0.0</v>
      </c>
      <c r="C19" s="108">
        <v>0.0</v>
      </c>
      <c r="D19" s="109">
        <f t="shared" ref="D19:D378" si="2">IF(E19&gt;$E$5,"",VLOOKUP(A19,$K$1:$L$12,2))</f>
        <v>28</v>
      </c>
      <c r="E19" s="73">
        <f>IF(Cotizador!X88=3,0,1)</f>
        <v>1</v>
      </c>
      <c r="F19" s="44" t="str">
        <f>IF(E19&lt;=$E$5,E2,"")</f>
        <v>#VALUE!</v>
      </c>
      <c r="G19" s="110" t="str">
        <f>IF(Cotizador!X88=3,0,IF(E19&gt;$E$5,"",IF($D$12=1,IF(E19=$E$5,F19,IF(($E$16+C19)&lt;H19,0,IF((($E$16+C19)-H19)&gt;F19,F19,($E$16+C19)-H19))),(IF(E19=$E$5,$E$2-$I$16-(ROUND(($E$2-$I$16)/$E$5,2)*($E$5-1)),ROUND(($E$2-$I$16)/$E$5,2)))+C19)))</f>
        <v>#VALUE!</v>
      </c>
      <c r="H19" s="44" t="str">
        <f>IF(Cotizador!$X$88=3,0,IF(E19&lt;=$E$5,ROUND(F19*$D$10/365,2)*(D19-1),""))</f>
        <v>#VALUE!</v>
      </c>
      <c r="I19" s="44" t="str">
        <f t="shared" ref="I19:I378" si="3">IF(E19&lt;=$E$5,+G19+H19,"")</f>
        <v>#VALUE!</v>
      </c>
      <c r="J19" s="44" t="str">
        <f>IF(Cotizador!$X$88=3,0,IF(E19&lt;=$E$5,IF(F19=0,0,IF($D$8="endosado",$D$14,IF(+F19*$E$8/12&gt;5,+F19*$E$8/12,$F$8))),""))</f>
        <v>#VALUE!</v>
      </c>
      <c r="K19" s="44" t="str">
        <f>IF(Cotizador!$X$88=3,0,IF(E19&lt;=$E$5,IF(F19=0,0,IF(Cotizador!$D$11="fiduciario",0,IF($D$6="endosado",$D$13,IF(Cotizador!$X$116="anual",IF(N19=1,Cotizador!$Y$106,0),Cotizador!$Y$106)))),""))</f>
        <v>#VALUE!</v>
      </c>
      <c r="L19" s="44" t="str">
        <f t="shared" ref="L19:L378" si="4">IF(E19&lt;=$E$5,+I19+J19+K19,"")</f>
        <v>#VALUE!</v>
      </c>
      <c r="M19" s="76" t="str">
        <f t="shared" ref="M19:M378" si="5">IFERROR(VLOOKUP(A19,$K$1:$M$12,3,FALSE),"")</f>
        <v>Febrero</v>
      </c>
      <c r="N19" s="76" t="str">
        <f>IF(G19=0,0,1)</f>
        <v>#VALUE!</v>
      </c>
    </row>
    <row r="20" ht="12.75" customHeight="1">
      <c r="A20" s="107">
        <f t="shared" ref="A20:A378" si="6">IF(E20&gt;$E$5,"",IF(A19+1&lt;=12,A19+1,1))</f>
        <v>3</v>
      </c>
      <c r="B20" s="108">
        <f t="shared" ref="B20:B378" si="7">IF(E20&gt;$E$5,"",IF(OR(A20=7,A20=12),PV($D$10/12,E20,0,-IF($H$1=1,$D$11,IF(E20&lt;=$H$2,$D$11,0))),0))</f>
        <v>0</v>
      </c>
      <c r="C20" s="108">
        <f t="shared" ref="C20:C378" si="8">IF(E20&gt;$E$5,"",IF(OR(A20=7,A20=12),IF($H$1=1,$D$11,IF(E20&lt;=$H$2,$D$11,0)),0))</f>
        <v>0</v>
      </c>
      <c r="D20" s="109">
        <f t="shared" si="2"/>
        <v>31</v>
      </c>
      <c r="E20" s="73">
        <f>IF(Cotizador!X88=3,0,+E19+1)</f>
        <v>2</v>
      </c>
      <c r="F20" s="44" t="str">
        <f t="shared" ref="F20:F261" si="9">IF(E20&lt;=$E$5,+F19-G19,"")</f>
        <v>#VALUE!</v>
      </c>
      <c r="G20" s="110" t="str">
        <f>IF(Cotizador!X88=3,0,IF(E20&gt;$E$5,"",IF($D$12=1,IF(E20=$E$5,F20,IF(($E$16+C20)&lt;H20,0,IF((($E$16+C20)-H20)&gt;F20,F20,($E$16+C20)-H20))),(IF(E20=$E$5,$E$2-$I$16-(ROUND(($E$2-$I$16)/$E$5,2)*($E$5-1)),ROUND(($E$2-$I$16)/$E$5,2)))+C20)))</f>
        <v>#VALUE!</v>
      </c>
      <c r="H20" s="44" t="str">
        <f>IF(Cotizador!$X$88=3,0,IF(E20&lt;=$E$5,ROUND(F20*$D$10/365,2)*(D20-1),""))</f>
        <v>#VALUE!</v>
      </c>
      <c r="I20" s="44" t="str">
        <f t="shared" si="3"/>
        <v>#VALUE!</v>
      </c>
      <c r="J20" s="44" t="str">
        <f>IF(Cotizador!$X$88=3,0,IF(E20&lt;=$E$5,IF(F20=0,0,IF($D$8="endosado",$D$14,IF((F20+H20)*$E$8/12&gt;5,(F20+H20)*$E$8/12,$F$8))),""))</f>
        <v>#VALUE!</v>
      </c>
      <c r="K20" s="44" t="str">
        <f>IF(Cotizador!$X$88=3,0,IF(E20&lt;=$E$5,IF(F20=0,0,IF(Cotizador!$D$11="fiduciario",0,IF($D$6="endosado",$D$13,IF(Cotizador!$X$116="anual",IF(N20=1,Cotizador!$Y$106,0),Cotizador!$Y$106)))),""))</f>
        <v>#VALUE!</v>
      </c>
      <c r="L20" s="44" t="str">
        <f t="shared" si="4"/>
        <v>#VALUE!</v>
      </c>
      <c r="M20" s="76" t="str">
        <f t="shared" si="5"/>
        <v>Marzo</v>
      </c>
      <c r="N20" s="76" t="str">
        <f t="shared" ref="N20:N21" si="10">IF(G20=0,0,IF((N19+1)&gt;=13,1,N19+1))</f>
        <v>#VALUE!</v>
      </c>
    </row>
    <row r="21" ht="12.75" customHeight="1">
      <c r="A21" s="107">
        <f t="shared" si="6"/>
        <v>4</v>
      </c>
      <c r="B21" s="108">
        <f t="shared" si="7"/>
        <v>0</v>
      </c>
      <c r="C21" s="108">
        <f t="shared" si="8"/>
        <v>0</v>
      </c>
      <c r="D21" s="109">
        <f t="shared" si="2"/>
        <v>30</v>
      </c>
      <c r="E21" s="73">
        <f>IF(Cotizador!X88=3,0,+E20+1)</f>
        <v>3</v>
      </c>
      <c r="F21" s="44" t="str">
        <f t="shared" si="9"/>
        <v>#VALUE!</v>
      </c>
      <c r="G21" s="110" t="str">
        <f>IF(Cotizador!X88=3,0,IF(E21&gt;$E$5,"",IF($D$12=1,IF(E21=$E$5,F21,IF(($E$16+C21)&lt;H21,0,IF((($E$16+C21)-H21)&gt;F21,F21,($E$16+C21)-H21))),(IF(E21=$E$5,$E$2-$I$16-(ROUND(($E$2-$I$16)/$E$5,2)*($E$5-1)),ROUND(($E$2-$I$16)/$E$5,2)))+C21)))</f>
        <v>#VALUE!</v>
      </c>
      <c r="H21" s="44" t="str">
        <f>IF(Cotizador!$X$88=3,0,IF(E21&lt;=$E$5,ROUND(F21*$D$10/365,2)*(D21-1),""))</f>
        <v>#VALUE!</v>
      </c>
      <c r="I21" s="44" t="str">
        <f t="shared" si="3"/>
        <v>#VALUE!</v>
      </c>
      <c r="J21" s="44" t="str">
        <f>IF(Cotizador!$X$88=3,0,IF(E21&lt;=$E$5,IF(F21=0,0,IF($D$8="endosado",$D$14,IF((F21+H21)*$E$8/12&gt;5,(F21+H21)*$E$8/12,$F$8))),""))</f>
        <v>#VALUE!</v>
      </c>
      <c r="K21" s="44" t="str">
        <f>IF(Cotizador!$X$88=3,0,IF(E21&lt;=$E$5,IF(F21=0,0,IF(Cotizador!$D$11="fiduciario",0,IF($D$6="endosado",$D$13,IF(Cotizador!$X$116="anual",IF(N21=1,Cotizador!$Y$106,0),Cotizador!$Y$106)))),""))</f>
        <v>#VALUE!</v>
      </c>
      <c r="L21" s="44" t="str">
        <f t="shared" si="4"/>
        <v>#VALUE!</v>
      </c>
      <c r="M21" s="76" t="str">
        <f t="shared" si="5"/>
        <v>Abril</v>
      </c>
      <c r="N21" s="76" t="str">
        <f t="shared" si="10"/>
        <v>#VALUE!</v>
      </c>
    </row>
    <row r="22" ht="12.75" customHeight="1">
      <c r="A22" s="107">
        <f t="shared" si="6"/>
        <v>5</v>
      </c>
      <c r="B22" s="108">
        <f t="shared" si="7"/>
        <v>0</v>
      </c>
      <c r="C22" s="108">
        <f t="shared" si="8"/>
        <v>0</v>
      </c>
      <c r="D22" s="109">
        <f t="shared" si="2"/>
        <v>31</v>
      </c>
      <c r="E22" s="73">
        <f t="shared" ref="E22:E378" si="11">+E21+1</f>
        <v>4</v>
      </c>
      <c r="F22" s="44" t="str">
        <f t="shared" si="9"/>
        <v>#VALUE!</v>
      </c>
      <c r="G22" s="110" t="str">
        <f t="shared" ref="G22:G378" si="12">IF(E22&gt;$E$5,"",IF($D$12=1,IF(E22=$E$5,F22,IF(($E$16+C22)&lt;H22,0,IF((($E$16+C22)-H22)&gt;F22,F22,($E$16+C22)-H22))),(IF(E22=$E$5,$E$2-$I$16-(ROUND(($E$2-$I$16)/$E$5,2)*($E$5-1)),ROUND(($E$2-$I$16)/$E$5,2)))+C22))</f>
        <v>#VALUE!</v>
      </c>
      <c r="H22" s="44" t="str">
        <f t="shared" ref="H22:H378" si="13">IF(E22&lt;=$E$5,ROUND(F22*$D$10/365,2)*(D22),"")</f>
        <v>#VALUE!</v>
      </c>
      <c r="I22" s="44" t="str">
        <f t="shared" si="3"/>
        <v>#VALUE!</v>
      </c>
      <c r="J22" s="44" t="str">
        <f t="shared" ref="J22:J378" si="14">IF(E22&lt;=$E$5,IF(F22=0,0,IF($D$8="endosado",$D$14,IF((F22+H22)*$E$8/12&gt;5,(F22+H22)*$E$8/12,$F$8))),"")</f>
        <v>#VALUE!</v>
      </c>
      <c r="K22" s="44" t="str">
        <f>IF(E22&lt;=$E$5,IF(F22=0,0,IF(Cotizador!$D$11="fiduciario",0,IF($D$6="endosado",$D$13,IF(Cotizador!$X$116="anual",IF(N22=1,Cotizador!$Y$106,0),Cotizador!$Y$106)))),"")</f>
        <v>#VALUE!</v>
      </c>
      <c r="L22" s="44" t="str">
        <f t="shared" si="4"/>
        <v>#VALUE!</v>
      </c>
      <c r="M22" s="76" t="str">
        <f t="shared" si="5"/>
        <v>Mayo</v>
      </c>
      <c r="N22" s="76" t="str">
        <f t="shared" ref="N22:N378" si="15">IF((N21+1)&gt;=13,1,N21+1)</f>
        <v>#VALUE!</v>
      </c>
      <c r="O22" s="44"/>
    </row>
    <row r="23" ht="12.75" customHeight="1">
      <c r="A23" s="107">
        <f t="shared" si="6"/>
        <v>6</v>
      </c>
      <c r="B23" s="108">
        <f t="shared" si="7"/>
        <v>0</v>
      </c>
      <c r="C23" s="108">
        <f t="shared" si="8"/>
        <v>0</v>
      </c>
      <c r="D23" s="109">
        <f t="shared" si="2"/>
        <v>30</v>
      </c>
      <c r="E23" s="73">
        <f t="shared" si="11"/>
        <v>5</v>
      </c>
      <c r="F23" s="44" t="str">
        <f t="shared" si="9"/>
        <v>#VALUE!</v>
      </c>
      <c r="G23" s="110" t="str">
        <f t="shared" si="12"/>
        <v>#VALUE!</v>
      </c>
      <c r="H23" s="44" t="str">
        <f t="shared" si="13"/>
        <v>#VALUE!</v>
      </c>
      <c r="I23" s="44" t="str">
        <f t="shared" si="3"/>
        <v>#VALUE!</v>
      </c>
      <c r="J23" s="44" t="str">
        <f t="shared" si="14"/>
        <v>#VALUE!</v>
      </c>
      <c r="K23" s="44" t="str">
        <f>IF(E23&lt;=$E$5,IF(F23=0,0,IF(Cotizador!$D$11="fiduciario",0,IF($D$6="endosado",$D$13,IF(Cotizador!$X$116="anual",IF(N23=1,Cotizador!$Y$106,0),Cotizador!$Y$106)))),"")</f>
        <v>#VALUE!</v>
      </c>
      <c r="L23" s="44" t="str">
        <f t="shared" si="4"/>
        <v>#VALUE!</v>
      </c>
      <c r="M23" s="76" t="str">
        <f t="shared" si="5"/>
        <v>Junio</v>
      </c>
      <c r="N23" s="76" t="str">
        <f t="shared" si="15"/>
        <v>#VALUE!</v>
      </c>
    </row>
    <row r="24" ht="12.75" customHeight="1">
      <c r="A24" s="107">
        <f t="shared" si="6"/>
        <v>7</v>
      </c>
      <c r="B24" s="108">
        <f t="shared" si="7"/>
        <v>0</v>
      </c>
      <c r="C24" s="108">
        <f t="shared" si="8"/>
        <v>0</v>
      </c>
      <c r="D24" s="109">
        <f t="shared" si="2"/>
        <v>31</v>
      </c>
      <c r="E24" s="73">
        <f t="shared" si="11"/>
        <v>6</v>
      </c>
      <c r="F24" s="44" t="str">
        <f t="shared" si="9"/>
        <v>#VALUE!</v>
      </c>
      <c r="G24" s="110" t="str">
        <f t="shared" si="12"/>
        <v>#VALUE!</v>
      </c>
      <c r="H24" s="44" t="str">
        <f t="shared" si="13"/>
        <v>#VALUE!</v>
      </c>
      <c r="I24" s="44" t="str">
        <f t="shared" si="3"/>
        <v>#VALUE!</v>
      </c>
      <c r="J24" s="44" t="str">
        <f t="shared" si="14"/>
        <v>#VALUE!</v>
      </c>
      <c r="K24" s="44" t="str">
        <f>IF(E24&lt;=$E$5,IF(F24=0,0,IF(Cotizador!$D$11="fiduciario",0,IF($D$6="endosado",$D$13,IF(Cotizador!$X$116="anual",IF(N24=1,Cotizador!$Y$106,0),Cotizador!$Y$106)))),"")</f>
        <v>#VALUE!</v>
      </c>
      <c r="L24" s="44" t="str">
        <f t="shared" si="4"/>
        <v>#VALUE!</v>
      </c>
      <c r="M24" s="76" t="str">
        <f t="shared" si="5"/>
        <v>Julio</v>
      </c>
      <c r="N24" s="76" t="str">
        <f t="shared" si="15"/>
        <v>#VALUE!</v>
      </c>
    </row>
    <row r="25" ht="12.75" customHeight="1">
      <c r="A25" s="107">
        <f t="shared" si="6"/>
        <v>8</v>
      </c>
      <c r="B25" s="108">
        <f t="shared" si="7"/>
        <v>0</v>
      </c>
      <c r="C25" s="108">
        <f t="shared" si="8"/>
        <v>0</v>
      </c>
      <c r="D25" s="109">
        <f t="shared" si="2"/>
        <v>31</v>
      </c>
      <c r="E25" s="73">
        <f t="shared" si="11"/>
        <v>7</v>
      </c>
      <c r="F25" s="44" t="str">
        <f t="shared" si="9"/>
        <v>#VALUE!</v>
      </c>
      <c r="G25" s="110" t="str">
        <f t="shared" si="12"/>
        <v>#VALUE!</v>
      </c>
      <c r="H25" s="44" t="str">
        <f t="shared" si="13"/>
        <v>#VALUE!</v>
      </c>
      <c r="I25" s="44" t="str">
        <f t="shared" si="3"/>
        <v>#VALUE!</v>
      </c>
      <c r="J25" s="44" t="str">
        <f t="shared" si="14"/>
        <v>#VALUE!</v>
      </c>
      <c r="K25" s="44" t="str">
        <f>IF(E25&lt;=$E$5,IF(F25=0,0,IF(Cotizador!$D$11="fiduciario",0,IF($D$6="endosado",$D$13,IF(Cotizador!$X$116="anual",IF(N25=1,Cotizador!$Y$106,0),Cotizador!$Y$106)))),"")</f>
        <v>#VALUE!</v>
      </c>
      <c r="L25" s="44" t="str">
        <f t="shared" si="4"/>
        <v>#VALUE!</v>
      </c>
      <c r="M25" s="76" t="str">
        <f t="shared" si="5"/>
        <v>Agosto</v>
      </c>
      <c r="N25" s="76" t="str">
        <f t="shared" si="15"/>
        <v>#VALUE!</v>
      </c>
    </row>
    <row r="26" ht="12.75" customHeight="1">
      <c r="A26" s="107">
        <f t="shared" si="6"/>
        <v>9</v>
      </c>
      <c r="B26" s="108">
        <f t="shared" si="7"/>
        <v>0</v>
      </c>
      <c r="C26" s="108">
        <f t="shared" si="8"/>
        <v>0</v>
      </c>
      <c r="D26" s="109">
        <f t="shared" si="2"/>
        <v>30</v>
      </c>
      <c r="E26" s="73">
        <f t="shared" si="11"/>
        <v>8</v>
      </c>
      <c r="F26" s="44" t="str">
        <f t="shared" si="9"/>
        <v>#VALUE!</v>
      </c>
      <c r="G26" s="110" t="str">
        <f t="shared" si="12"/>
        <v>#VALUE!</v>
      </c>
      <c r="H26" s="44" t="str">
        <f t="shared" si="13"/>
        <v>#VALUE!</v>
      </c>
      <c r="I26" s="44" t="str">
        <f t="shared" si="3"/>
        <v>#VALUE!</v>
      </c>
      <c r="J26" s="44" t="str">
        <f t="shared" si="14"/>
        <v>#VALUE!</v>
      </c>
      <c r="K26" s="44" t="str">
        <f>IF(E26&lt;=$E$5,IF(F26=0,0,IF(Cotizador!$D$11="fiduciario",0,IF($D$6="endosado",$D$13,IF(Cotizador!$X$116="anual",IF(N26=1,Cotizador!$Y$106,0),Cotizador!$Y$106)))),"")</f>
        <v>#VALUE!</v>
      </c>
      <c r="L26" s="44" t="str">
        <f t="shared" si="4"/>
        <v>#VALUE!</v>
      </c>
      <c r="M26" s="76" t="str">
        <f t="shared" si="5"/>
        <v>Septiembre</v>
      </c>
      <c r="N26" s="76" t="str">
        <f t="shared" si="15"/>
        <v>#VALUE!</v>
      </c>
    </row>
    <row r="27" ht="12.75" customHeight="1">
      <c r="A27" s="107">
        <f t="shared" si="6"/>
        <v>10</v>
      </c>
      <c r="B27" s="108">
        <f t="shared" si="7"/>
        <v>0</v>
      </c>
      <c r="C27" s="108">
        <f t="shared" si="8"/>
        <v>0</v>
      </c>
      <c r="D27" s="109">
        <f t="shared" si="2"/>
        <v>31</v>
      </c>
      <c r="E27" s="73">
        <f t="shared" si="11"/>
        <v>9</v>
      </c>
      <c r="F27" s="44" t="str">
        <f t="shared" si="9"/>
        <v>#VALUE!</v>
      </c>
      <c r="G27" s="110" t="str">
        <f t="shared" si="12"/>
        <v>#VALUE!</v>
      </c>
      <c r="H27" s="44" t="str">
        <f t="shared" si="13"/>
        <v>#VALUE!</v>
      </c>
      <c r="I27" s="44" t="str">
        <f t="shared" si="3"/>
        <v>#VALUE!</v>
      </c>
      <c r="J27" s="44" t="str">
        <f t="shared" si="14"/>
        <v>#VALUE!</v>
      </c>
      <c r="K27" s="44" t="str">
        <f>IF(E27&lt;=$E$5,IF(F27=0,0,IF(Cotizador!$D$11="fiduciario",0,IF($D$6="endosado",$D$13,IF(Cotizador!$X$116="anual",IF(N27=1,Cotizador!$Y$106,0),Cotizador!$Y$106)))),"")</f>
        <v>#VALUE!</v>
      </c>
      <c r="L27" s="44" t="str">
        <f t="shared" si="4"/>
        <v>#VALUE!</v>
      </c>
      <c r="M27" s="76" t="str">
        <f t="shared" si="5"/>
        <v>Octubre</v>
      </c>
      <c r="N27" s="76" t="str">
        <f t="shared" si="15"/>
        <v>#VALUE!</v>
      </c>
    </row>
    <row r="28" ht="12.75" customHeight="1">
      <c r="A28" s="107">
        <f t="shared" si="6"/>
        <v>11</v>
      </c>
      <c r="B28" s="108">
        <f t="shared" si="7"/>
        <v>0</v>
      </c>
      <c r="C28" s="108">
        <f t="shared" si="8"/>
        <v>0</v>
      </c>
      <c r="D28" s="109">
        <f t="shared" si="2"/>
        <v>30</v>
      </c>
      <c r="E28" s="73">
        <f t="shared" si="11"/>
        <v>10</v>
      </c>
      <c r="F28" s="44" t="str">
        <f t="shared" si="9"/>
        <v>#VALUE!</v>
      </c>
      <c r="G28" s="110" t="str">
        <f t="shared" si="12"/>
        <v>#VALUE!</v>
      </c>
      <c r="H28" s="44" t="str">
        <f t="shared" si="13"/>
        <v>#VALUE!</v>
      </c>
      <c r="I28" s="44" t="str">
        <f t="shared" si="3"/>
        <v>#VALUE!</v>
      </c>
      <c r="J28" s="44" t="str">
        <f t="shared" si="14"/>
        <v>#VALUE!</v>
      </c>
      <c r="K28" s="44" t="str">
        <f>IF(E28&lt;=$E$5,IF(F28=0,0,IF(Cotizador!$D$11="fiduciario",0,IF($D$6="endosado",$D$13,IF(Cotizador!$X$116="anual",IF(N28=1,Cotizador!$Y$106,0),Cotizador!$Y$106)))),"")</f>
        <v>#VALUE!</v>
      </c>
      <c r="L28" s="44" t="str">
        <f t="shared" si="4"/>
        <v>#VALUE!</v>
      </c>
      <c r="M28" s="76" t="str">
        <f t="shared" si="5"/>
        <v>Noviembre</v>
      </c>
      <c r="N28" s="76" t="str">
        <f t="shared" si="15"/>
        <v>#VALUE!</v>
      </c>
    </row>
    <row r="29" ht="12.75" customHeight="1">
      <c r="A29" s="107">
        <f t="shared" si="6"/>
        <v>12</v>
      </c>
      <c r="B29" s="108">
        <f t="shared" si="7"/>
        <v>0</v>
      </c>
      <c r="C29" s="108">
        <f t="shared" si="8"/>
        <v>0</v>
      </c>
      <c r="D29" s="109">
        <f t="shared" si="2"/>
        <v>31</v>
      </c>
      <c r="E29" s="73">
        <f t="shared" si="11"/>
        <v>11</v>
      </c>
      <c r="F29" s="44" t="str">
        <f t="shared" si="9"/>
        <v>#VALUE!</v>
      </c>
      <c r="G29" s="110" t="str">
        <f t="shared" si="12"/>
        <v>#VALUE!</v>
      </c>
      <c r="H29" s="44" t="str">
        <f t="shared" si="13"/>
        <v>#VALUE!</v>
      </c>
      <c r="I29" s="44" t="str">
        <f t="shared" si="3"/>
        <v>#VALUE!</v>
      </c>
      <c r="J29" s="44" t="str">
        <f t="shared" si="14"/>
        <v>#VALUE!</v>
      </c>
      <c r="K29" s="44" t="str">
        <f>IF(E29&lt;=$E$5,IF(F29=0,0,IF(Cotizador!$D$11="fiduciario",0,IF($D$6="endosado",$D$13,IF(Cotizador!$X$116="anual",IF(N29=1,Cotizador!$Y$106,0),Cotizador!$Y$106)))),"")</f>
        <v>#VALUE!</v>
      </c>
      <c r="L29" s="44" t="str">
        <f t="shared" si="4"/>
        <v>#VALUE!</v>
      </c>
      <c r="M29" s="76" t="str">
        <f t="shared" si="5"/>
        <v>Diciembre</v>
      </c>
      <c r="N29" s="76" t="str">
        <f t="shared" si="15"/>
        <v>#VALUE!</v>
      </c>
    </row>
    <row r="30" ht="12.75" customHeight="1">
      <c r="A30" s="111">
        <f t="shared" si="6"/>
        <v>1</v>
      </c>
      <c r="B30" s="108">
        <f t="shared" si="7"/>
        <v>0</v>
      </c>
      <c r="C30" s="108">
        <f t="shared" si="8"/>
        <v>0</v>
      </c>
      <c r="D30" s="109">
        <f t="shared" si="2"/>
        <v>31</v>
      </c>
      <c r="E30" s="73">
        <f t="shared" si="11"/>
        <v>12</v>
      </c>
      <c r="F30" s="44" t="str">
        <f t="shared" si="9"/>
        <v>#VALUE!</v>
      </c>
      <c r="G30" s="110" t="str">
        <f t="shared" si="12"/>
        <v>#VALUE!</v>
      </c>
      <c r="H30" s="44" t="str">
        <f t="shared" si="13"/>
        <v>#VALUE!</v>
      </c>
      <c r="I30" s="44" t="str">
        <f t="shared" si="3"/>
        <v>#VALUE!</v>
      </c>
      <c r="J30" s="44" t="str">
        <f t="shared" si="14"/>
        <v>#VALUE!</v>
      </c>
      <c r="K30" s="44" t="str">
        <f>IF(E30&lt;=$E$5,IF(F30=0,0,IF(Cotizador!$D$11="fiduciario",0,IF($D$6="endosado",$D$13,IF(Cotizador!$X$116="anual",IF(N30=1,Cotizador!$Y$106,0),Cotizador!$Y$106)))),"")</f>
        <v>#VALUE!</v>
      </c>
      <c r="L30" s="44" t="str">
        <f t="shared" si="4"/>
        <v>#VALUE!</v>
      </c>
      <c r="M30" s="76" t="str">
        <f t="shared" si="5"/>
        <v>Enero</v>
      </c>
      <c r="N30" s="76" t="str">
        <f t="shared" si="15"/>
        <v>#VALUE!</v>
      </c>
    </row>
    <row r="31" ht="12.75" customHeight="1">
      <c r="A31" s="111">
        <f t="shared" si="6"/>
        <v>2</v>
      </c>
      <c r="B31" s="108">
        <f t="shared" si="7"/>
        <v>0</v>
      </c>
      <c r="C31" s="108">
        <f t="shared" si="8"/>
        <v>0</v>
      </c>
      <c r="D31" s="109">
        <f t="shared" si="2"/>
        <v>28</v>
      </c>
      <c r="E31" s="73">
        <f t="shared" si="11"/>
        <v>13</v>
      </c>
      <c r="F31" s="44" t="str">
        <f t="shared" si="9"/>
        <v>#VALUE!</v>
      </c>
      <c r="G31" s="110" t="str">
        <f t="shared" si="12"/>
        <v>#VALUE!</v>
      </c>
      <c r="H31" s="44" t="str">
        <f t="shared" si="13"/>
        <v>#VALUE!</v>
      </c>
      <c r="I31" s="44" t="str">
        <f t="shared" si="3"/>
        <v>#VALUE!</v>
      </c>
      <c r="J31" s="44" t="str">
        <f t="shared" si="14"/>
        <v>#VALUE!</v>
      </c>
      <c r="K31" s="44" t="str">
        <f>IF(E31&lt;=$E$5,IF(F31=0,0,IF(Cotizador!$D$11="fiduciario",0,IF($D$6="endosado",$D$13,IF(Cotizador!$X$116="anual",IF(N31=1,Cotizador!$Y$106,0),Cotizador!$Y$106)))),"")</f>
        <v>#VALUE!</v>
      </c>
      <c r="L31" s="44" t="str">
        <f t="shared" si="4"/>
        <v>#VALUE!</v>
      </c>
      <c r="M31" s="76" t="str">
        <f t="shared" si="5"/>
        <v>Febrero</v>
      </c>
      <c r="N31" s="76" t="str">
        <f t="shared" si="15"/>
        <v>#VALUE!</v>
      </c>
    </row>
    <row r="32" ht="12.75" customHeight="1">
      <c r="A32" s="111">
        <f t="shared" si="6"/>
        <v>3</v>
      </c>
      <c r="B32" s="108">
        <f t="shared" si="7"/>
        <v>0</v>
      </c>
      <c r="C32" s="108">
        <f t="shared" si="8"/>
        <v>0</v>
      </c>
      <c r="D32" s="109">
        <f t="shared" si="2"/>
        <v>31</v>
      </c>
      <c r="E32" s="73">
        <f t="shared" si="11"/>
        <v>14</v>
      </c>
      <c r="F32" s="44" t="str">
        <f t="shared" si="9"/>
        <v>#VALUE!</v>
      </c>
      <c r="G32" s="110" t="str">
        <f t="shared" si="12"/>
        <v>#VALUE!</v>
      </c>
      <c r="H32" s="44" t="str">
        <f t="shared" si="13"/>
        <v>#VALUE!</v>
      </c>
      <c r="I32" s="44" t="str">
        <f t="shared" si="3"/>
        <v>#VALUE!</v>
      </c>
      <c r="J32" s="44" t="str">
        <f t="shared" si="14"/>
        <v>#VALUE!</v>
      </c>
      <c r="K32" s="44" t="str">
        <f>IF(E32&lt;=$E$5,IF(F32=0,0,IF(Cotizador!$D$11="fiduciario",0,IF($D$6="endosado",$D$13,IF(Cotizador!$X$116="anual",IF(N32=1,Cotizador!$Y$106,0),Cotizador!$Y$106)))),"")</f>
        <v>#VALUE!</v>
      </c>
      <c r="L32" s="44" t="str">
        <f t="shared" si="4"/>
        <v>#VALUE!</v>
      </c>
      <c r="M32" s="76" t="str">
        <f t="shared" si="5"/>
        <v>Marzo</v>
      </c>
      <c r="N32" s="76" t="str">
        <f t="shared" si="15"/>
        <v>#VALUE!</v>
      </c>
    </row>
    <row r="33" ht="12.75" customHeight="1">
      <c r="A33" s="111">
        <f t="shared" si="6"/>
        <v>4</v>
      </c>
      <c r="B33" s="108">
        <f t="shared" si="7"/>
        <v>0</v>
      </c>
      <c r="C33" s="108">
        <f t="shared" si="8"/>
        <v>0</v>
      </c>
      <c r="D33" s="109">
        <f t="shared" si="2"/>
        <v>30</v>
      </c>
      <c r="E33" s="73">
        <f t="shared" si="11"/>
        <v>15</v>
      </c>
      <c r="F33" s="44" t="str">
        <f t="shared" si="9"/>
        <v>#VALUE!</v>
      </c>
      <c r="G33" s="110" t="str">
        <f t="shared" si="12"/>
        <v>#VALUE!</v>
      </c>
      <c r="H33" s="44" t="str">
        <f t="shared" si="13"/>
        <v>#VALUE!</v>
      </c>
      <c r="I33" s="44" t="str">
        <f t="shared" si="3"/>
        <v>#VALUE!</v>
      </c>
      <c r="J33" s="44" t="str">
        <f t="shared" si="14"/>
        <v>#VALUE!</v>
      </c>
      <c r="K33" s="44" t="str">
        <f>IF(E33&lt;=$E$5,IF(F33=0,0,IF(Cotizador!$D$11="fiduciario",0,IF($D$6="endosado",$D$13,IF(Cotizador!$X$116="anual",IF(N33=1,Cotizador!$Y$106,0),Cotizador!$Y$106)))),"")</f>
        <v>#VALUE!</v>
      </c>
      <c r="L33" s="44" t="str">
        <f t="shared" si="4"/>
        <v>#VALUE!</v>
      </c>
      <c r="M33" s="76" t="str">
        <f t="shared" si="5"/>
        <v>Abril</v>
      </c>
      <c r="N33" s="76" t="str">
        <f t="shared" si="15"/>
        <v>#VALUE!</v>
      </c>
    </row>
    <row r="34" ht="12.75" customHeight="1">
      <c r="A34" s="111">
        <f t="shared" si="6"/>
        <v>5</v>
      </c>
      <c r="B34" s="108">
        <f t="shared" si="7"/>
        <v>0</v>
      </c>
      <c r="C34" s="108">
        <f t="shared" si="8"/>
        <v>0</v>
      </c>
      <c r="D34" s="109">
        <f t="shared" si="2"/>
        <v>31</v>
      </c>
      <c r="E34" s="73">
        <f t="shared" si="11"/>
        <v>16</v>
      </c>
      <c r="F34" s="44" t="str">
        <f t="shared" si="9"/>
        <v>#VALUE!</v>
      </c>
      <c r="G34" s="110" t="str">
        <f t="shared" si="12"/>
        <v>#VALUE!</v>
      </c>
      <c r="H34" s="44" t="str">
        <f t="shared" si="13"/>
        <v>#VALUE!</v>
      </c>
      <c r="I34" s="44" t="str">
        <f t="shared" si="3"/>
        <v>#VALUE!</v>
      </c>
      <c r="J34" s="44" t="str">
        <f t="shared" si="14"/>
        <v>#VALUE!</v>
      </c>
      <c r="K34" s="44" t="str">
        <f>IF(E34&lt;=$E$5,IF(F34=0,0,IF(Cotizador!$D$11="fiduciario",0,IF($D$6="endosado",$D$13,IF(Cotizador!$X$116="anual",IF(N34=1,Cotizador!$Y$106,0),Cotizador!$Y$106)))),"")</f>
        <v>#VALUE!</v>
      </c>
      <c r="L34" s="44" t="str">
        <f t="shared" si="4"/>
        <v>#VALUE!</v>
      </c>
      <c r="M34" s="76" t="str">
        <f t="shared" si="5"/>
        <v>Mayo</v>
      </c>
      <c r="N34" s="76" t="str">
        <f t="shared" si="15"/>
        <v>#VALUE!</v>
      </c>
    </row>
    <row r="35" ht="12.75" customHeight="1">
      <c r="A35" s="111">
        <f t="shared" si="6"/>
        <v>6</v>
      </c>
      <c r="B35" s="108">
        <f t="shared" si="7"/>
        <v>0</v>
      </c>
      <c r="C35" s="108">
        <f t="shared" si="8"/>
        <v>0</v>
      </c>
      <c r="D35" s="109">
        <f t="shared" si="2"/>
        <v>30</v>
      </c>
      <c r="E35" s="73">
        <f t="shared" si="11"/>
        <v>17</v>
      </c>
      <c r="F35" s="44" t="str">
        <f t="shared" si="9"/>
        <v>#VALUE!</v>
      </c>
      <c r="G35" s="110" t="str">
        <f t="shared" si="12"/>
        <v>#VALUE!</v>
      </c>
      <c r="H35" s="44" t="str">
        <f t="shared" si="13"/>
        <v>#VALUE!</v>
      </c>
      <c r="I35" s="44" t="str">
        <f t="shared" si="3"/>
        <v>#VALUE!</v>
      </c>
      <c r="J35" s="44" t="str">
        <f t="shared" si="14"/>
        <v>#VALUE!</v>
      </c>
      <c r="K35" s="44" t="str">
        <f>IF(E35&lt;=$E$5,IF(F35=0,0,IF(Cotizador!$D$11="fiduciario",0,IF($D$6="endosado",$D$13,IF(Cotizador!$X$116="anual",IF(N35=1,Cotizador!$Y$106,0),Cotizador!$Y$106)))),"")</f>
        <v>#VALUE!</v>
      </c>
      <c r="L35" s="44" t="str">
        <f t="shared" si="4"/>
        <v>#VALUE!</v>
      </c>
      <c r="M35" s="76" t="str">
        <f t="shared" si="5"/>
        <v>Junio</v>
      </c>
      <c r="N35" s="76" t="str">
        <f t="shared" si="15"/>
        <v>#VALUE!</v>
      </c>
    </row>
    <row r="36" ht="12.75" customHeight="1">
      <c r="A36" s="111">
        <f t="shared" si="6"/>
        <v>7</v>
      </c>
      <c r="B36" s="108">
        <f t="shared" si="7"/>
        <v>0</v>
      </c>
      <c r="C36" s="108">
        <f t="shared" si="8"/>
        <v>0</v>
      </c>
      <c r="D36" s="109">
        <f t="shared" si="2"/>
        <v>31</v>
      </c>
      <c r="E36" s="73">
        <f t="shared" si="11"/>
        <v>18</v>
      </c>
      <c r="F36" s="44" t="str">
        <f t="shared" si="9"/>
        <v>#VALUE!</v>
      </c>
      <c r="G36" s="110" t="str">
        <f t="shared" si="12"/>
        <v>#VALUE!</v>
      </c>
      <c r="H36" s="44" t="str">
        <f t="shared" si="13"/>
        <v>#VALUE!</v>
      </c>
      <c r="I36" s="44" t="str">
        <f t="shared" si="3"/>
        <v>#VALUE!</v>
      </c>
      <c r="J36" s="44" t="str">
        <f t="shared" si="14"/>
        <v>#VALUE!</v>
      </c>
      <c r="K36" s="44" t="str">
        <f>IF(E36&lt;=$E$5,IF(F36=0,0,IF(Cotizador!$D$11="fiduciario",0,IF($D$6="endosado",$D$13,IF(Cotizador!$X$116="anual",IF(N36=1,Cotizador!$Y$106,0),Cotizador!$Y$106)))),"")</f>
        <v>#VALUE!</v>
      </c>
      <c r="L36" s="44" t="str">
        <f t="shared" si="4"/>
        <v>#VALUE!</v>
      </c>
      <c r="M36" s="76" t="str">
        <f t="shared" si="5"/>
        <v>Julio</v>
      </c>
      <c r="N36" s="76" t="str">
        <f t="shared" si="15"/>
        <v>#VALUE!</v>
      </c>
    </row>
    <row r="37" ht="12.75" customHeight="1">
      <c r="A37" s="111">
        <f t="shared" si="6"/>
        <v>8</v>
      </c>
      <c r="B37" s="108">
        <f t="shared" si="7"/>
        <v>0</v>
      </c>
      <c r="C37" s="108">
        <f t="shared" si="8"/>
        <v>0</v>
      </c>
      <c r="D37" s="109">
        <f t="shared" si="2"/>
        <v>31</v>
      </c>
      <c r="E37" s="73">
        <f t="shared" si="11"/>
        <v>19</v>
      </c>
      <c r="F37" s="44" t="str">
        <f t="shared" si="9"/>
        <v>#VALUE!</v>
      </c>
      <c r="G37" s="110" t="str">
        <f t="shared" si="12"/>
        <v>#VALUE!</v>
      </c>
      <c r="H37" s="44" t="str">
        <f t="shared" si="13"/>
        <v>#VALUE!</v>
      </c>
      <c r="I37" s="44" t="str">
        <f t="shared" si="3"/>
        <v>#VALUE!</v>
      </c>
      <c r="J37" s="44" t="str">
        <f t="shared" si="14"/>
        <v>#VALUE!</v>
      </c>
      <c r="K37" s="44" t="str">
        <f>IF(E37&lt;=$E$5,IF(F37=0,0,IF(Cotizador!$D$11="fiduciario",0,IF($D$6="endosado",$D$13,IF(Cotizador!$X$116="anual",IF(N37=1,Cotizador!$Y$106,0),Cotizador!$Y$106)))),"")</f>
        <v>#VALUE!</v>
      </c>
      <c r="L37" s="44" t="str">
        <f t="shared" si="4"/>
        <v>#VALUE!</v>
      </c>
      <c r="M37" s="76" t="str">
        <f t="shared" si="5"/>
        <v>Agosto</v>
      </c>
      <c r="N37" s="76" t="str">
        <f t="shared" si="15"/>
        <v>#VALUE!</v>
      </c>
    </row>
    <row r="38" ht="12.75" customHeight="1">
      <c r="A38" s="111">
        <f t="shared" si="6"/>
        <v>9</v>
      </c>
      <c r="B38" s="108">
        <f t="shared" si="7"/>
        <v>0</v>
      </c>
      <c r="C38" s="108">
        <f t="shared" si="8"/>
        <v>0</v>
      </c>
      <c r="D38" s="109">
        <f t="shared" si="2"/>
        <v>30</v>
      </c>
      <c r="E38" s="73">
        <f t="shared" si="11"/>
        <v>20</v>
      </c>
      <c r="F38" s="44" t="str">
        <f t="shared" si="9"/>
        <v>#VALUE!</v>
      </c>
      <c r="G38" s="110" t="str">
        <f t="shared" si="12"/>
        <v>#VALUE!</v>
      </c>
      <c r="H38" s="44" t="str">
        <f t="shared" si="13"/>
        <v>#VALUE!</v>
      </c>
      <c r="I38" s="44" t="str">
        <f t="shared" si="3"/>
        <v>#VALUE!</v>
      </c>
      <c r="J38" s="44" t="str">
        <f t="shared" si="14"/>
        <v>#VALUE!</v>
      </c>
      <c r="K38" s="44" t="str">
        <f>IF(E38&lt;=$E$5,IF(F38=0,0,IF(Cotizador!$D$11="fiduciario",0,IF($D$6="endosado",$D$13,IF(Cotizador!$X$116="anual",IF(N38=1,Cotizador!$Y$106,0),Cotizador!$Y$106)))),"")</f>
        <v>#VALUE!</v>
      </c>
      <c r="L38" s="44" t="str">
        <f t="shared" si="4"/>
        <v>#VALUE!</v>
      </c>
      <c r="M38" s="76" t="str">
        <f t="shared" si="5"/>
        <v>Septiembre</v>
      </c>
      <c r="N38" s="76" t="str">
        <f t="shared" si="15"/>
        <v>#VALUE!</v>
      </c>
    </row>
    <row r="39" ht="12.75" customHeight="1">
      <c r="A39" s="111">
        <f t="shared" si="6"/>
        <v>10</v>
      </c>
      <c r="B39" s="108">
        <f t="shared" si="7"/>
        <v>0</v>
      </c>
      <c r="C39" s="108">
        <f t="shared" si="8"/>
        <v>0</v>
      </c>
      <c r="D39" s="109">
        <f t="shared" si="2"/>
        <v>31</v>
      </c>
      <c r="E39" s="73">
        <f t="shared" si="11"/>
        <v>21</v>
      </c>
      <c r="F39" s="44" t="str">
        <f t="shared" si="9"/>
        <v>#VALUE!</v>
      </c>
      <c r="G39" s="110" t="str">
        <f t="shared" si="12"/>
        <v>#VALUE!</v>
      </c>
      <c r="H39" s="44" t="str">
        <f t="shared" si="13"/>
        <v>#VALUE!</v>
      </c>
      <c r="I39" s="44" t="str">
        <f t="shared" si="3"/>
        <v>#VALUE!</v>
      </c>
      <c r="J39" s="44" t="str">
        <f t="shared" si="14"/>
        <v>#VALUE!</v>
      </c>
      <c r="K39" s="44" t="str">
        <f>IF(E39&lt;=$E$5,IF(F39=0,0,IF(Cotizador!$D$11="fiduciario",0,IF($D$6="endosado",$D$13,IF(Cotizador!$X$116="anual",IF(N39=1,Cotizador!$Y$106,0),Cotizador!$Y$106)))),"")</f>
        <v>#VALUE!</v>
      </c>
      <c r="L39" s="44" t="str">
        <f t="shared" si="4"/>
        <v>#VALUE!</v>
      </c>
      <c r="M39" s="76" t="str">
        <f t="shared" si="5"/>
        <v>Octubre</v>
      </c>
      <c r="N39" s="76" t="str">
        <f t="shared" si="15"/>
        <v>#VALUE!</v>
      </c>
    </row>
    <row r="40" ht="12.75" customHeight="1">
      <c r="A40" s="111">
        <f t="shared" si="6"/>
        <v>11</v>
      </c>
      <c r="B40" s="108">
        <f t="shared" si="7"/>
        <v>0</v>
      </c>
      <c r="C40" s="108">
        <f t="shared" si="8"/>
        <v>0</v>
      </c>
      <c r="D40" s="109">
        <f t="shared" si="2"/>
        <v>30</v>
      </c>
      <c r="E40" s="73">
        <f t="shared" si="11"/>
        <v>22</v>
      </c>
      <c r="F40" s="44" t="str">
        <f t="shared" si="9"/>
        <v>#VALUE!</v>
      </c>
      <c r="G40" s="110" t="str">
        <f t="shared" si="12"/>
        <v>#VALUE!</v>
      </c>
      <c r="H40" s="44" t="str">
        <f t="shared" si="13"/>
        <v>#VALUE!</v>
      </c>
      <c r="I40" s="44" t="str">
        <f t="shared" si="3"/>
        <v>#VALUE!</v>
      </c>
      <c r="J40" s="44" t="str">
        <f t="shared" si="14"/>
        <v>#VALUE!</v>
      </c>
      <c r="K40" s="44" t="str">
        <f>IF(E40&lt;=$E$5,IF(F40=0,0,IF(Cotizador!$D$11="fiduciario",0,IF($D$6="endosado",$D$13,IF(Cotizador!$X$116="anual",IF(N40=1,Cotizador!$Y$106,0),Cotizador!$Y$106)))),"")</f>
        <v>#VALUE!</v>
      </c>
      <c r="L40" s="44" t="str">
        <f t="shared" si="4"/>
        <v>#VALUE!</v>
      </c>
      <c r="M40" s="76" t="str">
        <f t="shared" si="5"/>
        <v>Noviembre</v>
      </c>
      <c r="N40" s="76" t="str">
        <f t="shared" si="15"/>
        <v>#VALUE!</v>
      </c>
    </row>
    <row r="41" ht="12.75" customHeight="1">
      <c r="A41" s="111">
        <f t="shared" si="6"/>
        <v>12</v>
      </c>
      <c r="B41" s="108">
        <f t="shared" si="7"/>
        <v>0</v>
      </c>
      <c r="C41" s="108">
        <f t="shared" si="8"/>
        <v>0</v>
      </c>
      <c r="D41" s="109">
        <f t="shared" si="2"/>
        <v>31</v>
      </c>
      <c r="E41" s="73">
        <f t="shared" si="11"/>
        <v>23</v>
      </c>
      <c r="F41" s="44" t="str">
        <f t="shared" si="9"/>
        <v>#VALUE!</v>
      </c>
      <c r="G41" s="110" t="str">
        <f t="shared" si="12"/>
        <v>#VALUE!</v>
      </c>
      <c r="H41" s="44" t="str">
        <f t="shared" si="13"/>
        <v>#VALUE!</v>
      </c>
      <c r="I41" s="44" t="str">
        <f t="shared" si="3"/>
        <v>#VALUE!</v>
      </c>
      <c r="J41" s="44" t="str">
        <f t="shared" si="14"/>
        <v>#VALUE!</v>
      </c>
      <c r="K41" s="44" t="str">
        <f>IF(E41&lt;=$E$5,IF(F41=0,0,IF(Cotizador!$D$11="fiduciario",0,IF($D$6="endosado",$D$13,IF(Cotizador!$X$116="anual",IF(N41=1,Cotizador!$Y$106,0),Cotizador!$Y$106)))),"")</f>
        <v>#VALUE!</v>
      </c>
      <c r="L41" s="44" t="str">
        <f t="shared" si="4"/>
        <v>#VALUE!</v>
      </c>
      <c r="M41" s="76" t="str">
        <f t="shared" si="5"/>
        <v>Diciembre</v>
      </c>
      <c r="N41" s="76" t="str">
        <f t="shared" si="15"/>
        <v>#VALUE!</v>
      </c>
    </row>
    <row r="42" ht="12.75" customHeight="1">
      <c r="A42" s="111">
        <f t="shared" si="6"/>
        <v>1</v>
      </c>
      <c r="B42" s="108">
        <f t="shared" si="7"/>
        <v>0</v>
      </c>
      <c r="C42" s="108">
        <f t="shared" si="8"/>
        <v>0</v>
      </c>
      <c r="D42" s="109">
        <f t="shared" si="2"/>
        <v>31</v>
      </c>
      <c r="E42" s="73">
        <f t="shared" si="11"/>
        <v>24</v>
      </c>
      <c r="F42" s="44" t="str">
        <f t="shared" si="9"/>
        <v>#VALUE!</v>
      </c>
      <c r="G42" s="110" t="str">
        <f t="shared" si="12"/>
        <v>#VALUE!</v>
      </c>
      <c r="H42" s="44" t="str">
        <f t="shared" si="13"/>
        <v>#VALUE!</v>
      </c>
      <c r="I42" s="44" t="str">
        <f t="shared" si="3"/>
        <v>#VALUE!</v>
      </c>
      <c r="J42" s="44" t="str">
        <f t="shared" si="14"/>
        <v>#VALUE!</v>
      </c>
      <c r="K42" s="44" t="str">
        <f>IF(E42&lt;=$E$5,IF(F42=0,0,IF(Cotizador!$D$11="fiduciario",0,IF($D$6="endosado",$D$13,IF(Cotizador!$X$116="anual",IF(N42=1,Cotizador!$Y$106,0),Cotizador!$Y$106)))),"")</f>
        <v>#VALUE!</v>
      </c>
      <c r="L42" s="44" t="str">
        <f t="shared" si="4"/>
        <v>#VALUE!</v>
      </c>
      <c r="M42" s="76" t="str">
        <f t="shared" si="5"/>
        <v>Enero</v>
      </c>
      <c r="N42" s="76" t="str">
        <f t="shared" si="15"/>
        <v>#VALUE!</v>
      </c>
    </row>
    <row r="43" ht="12.75" customHeight="1">
      <c r="A43" s="111">
        <f t="shared" si="6"/>
        <v>2</v>
      </c>
      <c r="B43" s="108">
        <f t="shared" si="7"/>
        <v>0</v>
      </c>
      <c r="C43" s="108">
        <f t="shared" si="8"/>
        <v>0</v>
      </c>
      <c r="D43" s="109">
        <f t="shared" si="2"/>
        <v>28</v>
      </c>
      <c r="E43" s="73">
        <f t="shared" si="11"/>
        <v>25</v>
      </c>
      <c r="F43" s="44" t="str">
        <f t="shared" si="9"/>
        <v>#VALUE!</v>
      </c>
      <c r="G43" s="110" t="str">
        <f t="shared" si="12"/>
        <v>#VALUE!</v>
      </c>
      <c r="H43" s="44" t="str">
        <f t="shared" si="13"/>
        <v>#VALUE!</v>
      </c>
      <c r="I43" s="44" t="str">
        <f t="shared" si="3"/>
        <v>#VALUE!</v>
      </c>
      <c r="J43" s="44" t="str">
        <f t="shared" si="14"/>
        <v>#VALUE!</v>
      </c>
      <c r="K43" s="44" t="str">
        <f>IF(E43&lt;=$E$5,IF(F43=0,0,IF(Cotizador!$D$11="fiduciario",0,IF($D$6="endosado",$D$13,IF(Cotizador!$X$116="anual",IF(N43=1,Cotizador!$Y$106,0),Cotizador!$Y$106)))),"")</f>
        <v>#VALUE!</v>
      </c>
      <c r="L43" s="44" t="str">
        <f t="shared" si="4"/>
        <v>#VALUE!</v>
      </c>
      <c r="M43" s="76" t="str">
        <f t="shared" si="5"/>
        <v>Febrero</v>
      </c>
      <c r="N43" s="76" t="str">
        <f t="shared" si="15"/>
        <v>#VALUE!</v>
      </c>
    </row>
    <row r="44" ht="12.75" customHeight="1">
      <c r="A44" s="111">
        <f t="shared" si="6"/>
        <v>3</v>
      </c>
      <c r="B44" s="108">
        <f t="shared" si="7"/>
        <v>0</v>
      </c>
      <c r="C44" s="108">
        <f t="shared" si="8"/>
        <v>0</v>
      </c>
      <c r="D44" s="109">
        <f t="shared" si="2"/>
        <v>31</v>
      </c>
      <c r="E44" s="73">
        <f t="shared" si="11"/>
        <v>26</v>
      </c>
      <c r="F44" s="44" t="str">
        <f t="shared" si="9"/>
        <v>#VALUE!</v>
      </c>
      <c r="G44" s="110" t="str">
        <f t="shared" si="12"/>
        <v>#VALUE!</v>
      </c>
      <c r="H44" s="44" t="str">
        <f t="shared" si="13"/>
        <v>#VALUE!</v>
      </c>
      <c r="I44" s="44" t="str">
        <f t="shared" si="3"/>
        <v>#VALUE!</v>
      </c>
      <c r="J44" s="44" t="str">
        <f t="shared" si="14"/>
        <v>#VALUE!</v>
      </c>
      <c r="K44" s="44" t="str">
        <f>IF(E44&lt;=$E$5,IF(F44=0,0,IF(Cotizador!$D$11="fiduciario",0,IF($D$6="endosado",$D$13,IF(Cotizador!$X$116="anual",IF(N44=1,Cotizador!$Y$106,0),Cotizador!$Y$106)))),"")</f>
        <v>#VALUE!</v>
      </c>
      <c r="L44" s="44" t="str">
        <f t="shared" si="4"/>
        <v>#VALUE!</v>
      </c>
      <c r="M44" s="76" t="str">
        <f t="shared" si="5"/>
        <v>Marzo</v>
      </c>
      <c r="N44" s="76" t="str">
        <f t="shared" si="15"/>
        <v>#VALUE!</v>
      </c>
    </row>
    <row r="45" ht="12.75" customHeight="1">
      <c r="A45" s="111">
        <f t="shared" si="6"/>
        <v>4</v>
      </c>
      <c r="B45" s="108">
        <f t="shared" si="7"/>
        <v>0</v>
      </c>
      <c r="C45" s="108">
        <f t="shared" si="8"/>
        <v>0</v>
      </c>
      <c r="D45" s="109">
        <f t="shared" si="2"/>
        <v>30</v>
      </c>
      <c r="E45" s="73">
        <f t="shared" si="11"/>
        <v>27</v>
      </c>
      <c r="F45" s="44" t="str">
        <f t="shared" si="9"/>
        <v>#VALUE!</v>
      </c>
      <c r="G45" s="110" t="str">
        <f t="shared" si="12"/>
        <v>#VALUE!</v>
      </c>
      <c r="H45" s="44" t="str">
        <f t="shared" si="13"/>
        <v>#VALUE!</v>
      </c>
      <c r="I45" s="44" t="str">
        <f t="shared" si="3"/>
        <v>#VALUE!</v>
      </c>
      <c r="J45" s="44" t="str">
        <f t="shared" si="14"/>
        <v>#VALUE!</v>
      </c>
      <c r="K45" s="44" t="str">
        <f>IF(E45&lt;=$E$5,IF(F45=0,0,IF(Cotizador!$D$11="fiduciario",0,IF($D$6="endosado",$D$13,IF(Cotizador!$X$116="anual",IF(N45=1,Cotizador!$Y$106,0),Cotizador!$Y$106)))),"")</f>
        <v>#VALUE!</v>
      </c>
      <c r="L45" s="44" t="str">
        <f t="shared" si="4"/>
        <v>#VALUE!</v>
      </c>
      <c r="M45" s="76" t="str">
        <f t="shared" si="5"/>
        <v>Abril</v>
      </c>
      <c r="N45" s="76" t="str">
        <f t="shared" si="15"/>
        <v>#VALUE!</v>
      </c>
    </row>
    <row r="46" ht="12.75" customHeight="1">
      <c r="A46" s="111">
        <f t="shared" si="6"/>
        <v>5</v>
      </c>
      <c r="B46" s="108">
        <f t="shared" si="7"/>
        <v>0</v>
      </c>
      <c r="C46" s="108">
        <f t="shared" si="8"/>
        <v>0</v>
      </c>
      <c r="D46" s="109">
        <f t="shared" si="2"/>
        <v>31</v>
      </c>
      <c r="E46" s="73">
        <f t="shared" si="11"/>
        <v>28</v>
      </c>
      <c r="F46" s="44" t="str">
        <f t="shared" si="9"/>
        <v>#VALUE!</v>
      </c>
      <c r="G46" s="110" t="str">
        <f t="shared" si="12"/>
        <v>#VALUE!</v>
      </c>
      <c r="H46" s="44" t="str">
        <f t="shared" si="13"/>
        <v>#VALUE!</v>
      </c>
      <c r="I46" s="44" t="str">
        <f t="shared" si="3"/>
        <v>#VALUE!</v>
      </c>
      <c r="J46" s="44" t="str">
        <f t="shared" si="14"/>
        <v>#VALUE!</v>
      </c>
      <c r="K46" s="44" t="str">
        <f>IF(E46&lt;=$E$5,IF(F46=0,0,IF(Cotizador!$D$11="fiduciario",0,IF($D$6="endosado",$D$13,IF(Cotizador!$X$116="anual",IF(N46=1,Cotizador!$Y$106,0),Cotizador!$Y$106)))),"")</f>
        <v>#VALUE!</v>
      </c>
      <c r="L46" s="44" t="str">
        <f t="shared" si="4"/>
        <v>#VALUE!</v>
      </c>
      <c r="M46" s="76" t="str">
        <f t="shared" si="5"/>
        <v>Mayo</v>
      </c>
      <c r="N46" s="76" t="str">
        <f t="shared" si="15"/>
        <v>#VALUE!</v>
      </c>
    </row>
    <row r="47" ht="12.75" customHeight="1">
      <c r="A47" s="111">
        <f t="shared" si="6"/>
        <v>6</v>
      </c>
      <c r="B47" s="108">
        <f t="shared" si="7"/>
        <v>0</v>
      </c>
      <c r="C47" s="108">
        <f t="shared" si="8"/>
        <v>0</v>
      </c>
      <c r="D47" s="109">
        <f t="shared" si="2"/>
        <v>30</v>
      </c>
      <c r="E47" s="73">
        <f t="shared" si="11"/>
        <v>29</v>
      </c>
      <c r="F47" s="44" t="str">
        <f t="shared" si="9"/>
        <v>#VALUE!</v>
      </c>
      <c r="G47" s="110" t="str">
        <f t="shared" si="12"/>
        <v>#VALUE!</v>
      </c>
      <c r="H47" s="44" t="str">
        <f t="shared" si="13"/>
        <v>#VALUE!</v>
      </c>
      <c r="I47" s="44" t="str">
        <f t="shared" si="3"/>
        <v>#VALUE!</v>
      </c>
      <c r="J47" s="44" t="str">
        <f t="shared" si="14"/>
        <v>#VALUE!</v>
      </c>
      <c r="K47" s="44" t="str">
        <f>IF(E47&lt;=$E$5,IF(F47=0,0,IF(Cotizador!$D$11="fiduciario",0,IF($D$6="endosado",$D$13,IF(Cotizador!$X$116="anual",IF(N47=1,Cotizador!$Y$106,0),Cotizador!$Y$106)))),"")</f>
        <v>#VALUE!</v>
      </c>
      <c r="L47" s="44" t="str">
        <f t="shared" si="4"/>
        <v>#VALUE!</v>
      </c>
      <c r="M47" s="76" t="str">
        <f t="shared" si="5"/>
        <v>Junio</v>
      </c>
      <c r="N47" s="76" t="str">
        <f t="shared" si="15"/>
        <v>#VALUE!</v>
      </c>
    </row>
    <row r="48" ht="12.75" customHeight="1">
      <c r="A48" s="111">
        <f t="shared" si="6"/>
        <v>7</v>
      </c>
      <c r="B48" s="108">
        <f t="shared" si="7"/>
        <v>0</v>
      </c>
      <c r="C48" s="108">
        <f t="shared" si="8"/>
        <v>0</v>
      </c>
      <c r="D48" s="109">
        <f t="shared" si="2"/>
        <v>31</v>
      </c>
      <c r="E48" s="73">
        <f t="shared" si="11"/>
        <v>30</v>
      </c>
      <c r="F48" s="44" t="str">
        <f t="shared" si="9"/>
        <v>#VALUE!</v>
      </c>
      <c r="G48" s="110" t="str">
        <f t="shared" si="12"/>
        <v>#VALUE!</v>
      </c>
      <c r="H48" s="44" t="str">
        <f t="shared" si="13"/>
        <v>#VALUE!</v>
      </c>
      <c r="I48" s="44" t="str">
        <f t="shared" si="3"/>
        <v>#VALUE!</v>
      </c>
      <c r="J48" s="44" t="str">
        <f t="shared" si="14"/>
        <v>#VALUE!</v>
      </c>
      <c r="K48" s="44" t="str">
        <f>IF(E48&lt;=$E$5,IF(F48=0,0,IF(Cotizador!$D$11="fiduciario",0,IF($D$6="endosado",$D$13,IF(Cotizador!$X$116="anual",IF(N48=1,Cotizador!$Y$106,0),Cotizador!$Y$106)))),"")</f>
        <v>#VALUE!</v>
      </c>
      <c r="L48" s="44" t="str">
        <f t="shared" si="4"/>
        <v>#VALUE!</v>
      </c>
      <c r="M48" s="76" t="str">
        <f t="shared" si="5"/>
        <v>Julio</v>
      </c>
      <c r="N48" s="76" t="str">
        <f t="shared" si="15"/>
        <v>#VALUE!</v>
      </c>
    </row>
    <row r="49" ht="12.75" customHeight="1">
      <c r="A49" s="111">
        <f t="shared" si="6"/>
        <v>8</v>
      </c>
      <c r="B49" s="108">
        <f t="shared" si="7"/>
        <v>0</v>
      </c>
      <c r="C49" s="108">
        <f t="shared" si="8"/>
        <v>0</v>
      </c>
      <c r="D49" s="109">
        <f t="shared" si="2"/>
        <v>31</v>
      </c>
      <c r="E49" s="73">
        <f t="shared" si="11"/>
        <v>31</v>
      </c>
      <c r="F49" s="44" t="str">
        <f t="shared" si="9"/>
        <v>#VALUE!</v>
      </c>
      <c r="G49" s="110" t="str">
        <f t="shared" si="12"/>
        <v>#VALUE!</v>
      </c>
      <c r="H49" s="44" t="str">
        <f t="shared" si="13"/>
        <v>#VALUE!</v>
      </c>
      <c r="I49" s="44" t="str">
        <f t="shared" si="3"/>
        <v>#VALUE!</v>
      </c>
      <c r="J49" s="44" t="str">
        <f t="shared" si="14"/>
        <v>#VALUE!</v>
      </c>
      <c r="K49" s="44" t="str">
        <f>IF(E49&lt;=$E$5,IF(F49=0,0,IF(Cotizador!$D$11="fiduciario",0,IF($D$6="endosado",$D$13,IF(Cotizador!$X$116="anual",IF(N49=1,Cotizador!$Y$106,0),Cotizador!$Y$106)))),"")</f>
        <v>#VALUE!</v>
      </c>
      <c r="L49" s="44" t="str">
        <f t="shared" si="4"/>
        <v>#VALUE!</v>
      </c>
      <c r="M49" s="76" t="str">
        <f t="shared" si="5"/>
        <v>Agosto</v>
      </c>
      <c r="N49" s="76" t="str">
        <f t="shared" si="15"/>
        <v>#VALUE!</v>
      </c>
    </row>
    <row r="50" ht="12.75" customHeight="1">
      <c r="A50" s="111">
        <f t="shared" si="6"/>
        <v>9</v>
      </c>
      <c r="B50" s="108">
        <f t="shared" si="7"/>
        <v>0</v>
      </c>
      <c r="C50" s="108">
        <f t="shared" si="8"/>
        <v>0</v>
      </c>
      <c r="D50" s="109">
        <f t="shared" si="2"/>
        <v>30</v>
      </c>
      <c r="E50" s="73">
        <f t="shared" si="11"/>
        <v>32</v>
      </c>
      <c r="F50" s="44" t="str">
        <f t="shared" si="9"/>
        <v>#VALUE!</v>
      </c>
      <c r="G50" s="110" t="str">
        <f t="shared" si="12"/>
        <v>#VALUE!</v>
      </c>
      <c r="H50" s="44" t="str">
        <f t="shared" si="13"/>
        <v>#VALUE!</v>
      </c>
      <c r="I50" s="44" t="str">
        <f t="shared" si="3"/>
        <v>#VALUE!</v>
      </c>
      <c r="J50" s="44" t="str">
        <f t="shared" si="14"/>
        <v>#VALUE!</v>
      </c>
      <c r="K50" s="44" t="str">
        <f>IF(E50&lt;=$E$5,IF(F50=0,0,IF(Cotizador!$D$11="fiduciario",0,IF($D$6="endosado",$D$13,IF(Cotizador!$X$116="anual",IF(N50=1,Cotizador!$Y$106,0),Cotizador!$Y$106)))),"")</f>
        <v>#VALUE!</v>
      </c>
      <c r="L50" s="44" t="str">
        <f t="shared" si="4"/>
        <v>#VALUE!</v>
      </c>
      <c r="M50" s="76" t="str">
        <f t="shared" si="5"/>
        <v>Septiembre</v>
      </c>
      <c r="N50" s="76" t="str">
        <f t="shared" si="15"/>
        <v>#VALUE!</v>
      </c>
    </row>
    <row r="51" ht="12.75" customHeight="1">
      <c r="A51" s="111">
        <f t="shared" si="6"/>
        <v>10</v>
      </c>
      <c r="B51" s="108">
        <f t="shared" si="7"/>
        <v>0</v>
      </c>
      <c r="C51" s="108">
        <f t="shared" si="8"/>
        <v>0</v>
      </c>
      <c r="D51" s="109">
        <f t="shared" si="2"/>
        <v>31</v>
      </c>
      <c r="E51" s="73">
        <f t="shared" si="11"/>
        <v>33</v>
      </c>
      <c r="F51" s="44" t="str">
        <f t="shared" si="9"/>
        <v>#VALUE!</v>
      </c>
      <c r="G51" s="110" t="str">
        <f t="shared" si="12"/>
        <v>#VALUE!</v>
      </c>
      <c r="H51" s="44" t="str">
        <f t="shared" si="13"/>
        <v>#VALUE!</v>
      </c>
      <c r="I51" s="44" t="str">
        <f t="shared" si="3"/>
        <v>#VALUE!</v>
      </c>
      <c r="J51" s="44" t="str">
        <f t="shared" si="14"/>
        <v>#VALUE!</v>
      </c>
      <c r="K51" s="44" t="str">
        <f>IF(E51&lt;=$E$5,IF(F51=0,0,IF(Cotizador!$D$11="fiduciario",0,IF($D$6="endosado",$D$13,IF(Cotizador!$X$116="anual",IF(N51=1,Cotizador!$Y$106,0),Cotizador!$Y$106)))),"")</f>
        <v>#VALUE!</v>
      </c>
      <c r="L51" s="44" t="str">
        <f t="shared" si="4"/>
        <v>#VALUE!</v>
      </c>
      <c r="M51" s="76" t="str">
        <f t="shared" si="5"/>
        <v>Octubre</v>
      </c>
      <c r="N51" s="76" t="str">
        <f t="shared" si="15"/>
        <v>#VALUE!</v>
      </c>
    </row>
    <row r="52" ht="12.75" customHeight="1">
      <c r="A52" s="111">
        <f t="shared" si="6"/>
        <v>11</v>
      </c>
      <c r="B52" s="108">
        <f t="shared" si="7"/>
        <v>0</v>
      </c>
      <c r="C52" s="108">
        <f t="shared" si="8"/>
        <v>0</v>
      </c>
      <c r="D52" s="109">
        <f t="shared" si="2"/>
        <v>30</v>
      </c>
      <c r="E52" s="73">
        <f t="shared" si="11"/>
        <v>34</v>
      </c>
      <c r="F52" s="44" t="str">
        <f t="shared" si="9"/>
        <v>#VALUE!</v>
      </c>
      <c r="G52" s="110" t="str">
        <f t="shared" si="12"/>
        <v>#VALUE!</v>
      </c>
      <c r="H52" s="44" t="str">
        <f t="shared" si="13"/>
        <v>#VALUE!</v>
      </c>
      <c r="I52" s="44" t="str">
        <f t="shared" si="3"/>
        <v>#VALUE!</v>
      </c>
      <c r="J52" s="44" t="str">
        <f t="shared" si="14"/>
        <v>#VALUE!</v>
      </c>
      <c r="K52" s="44" t="str">
        <f>IF(E52&lt;=$E$5,IF(F52=0,0,IF(Cotizador!$D$11="fiduciario",0,IF($D$6="endosado",$D$13,IF(Cotizador!$X$116="anual",IF(N52=1,Cotizador!$Y$106,0),Cotizador!$Y$106)))),"")</f>
        <v>#VALUE!</v>
      </c>
      <c r="L52" s="44" t="str">
        <f t="shared" si="4"/>
        <v>#VALUE!</v>
      </c>
      <c r="M52" s="76" t="str">
        <f t="shared" si="5"/>
        <v>Noviembre</v>
      </c>
      <c r="N52" s="76" t="str">
        <f t="shared" si="15"/>
        <v>#VALUE!</v>
      </c>
    </row>
    <row r="53" ht="12.75" customHeight="1">
      <c r="A53" s="111">
        <f t="shared" si="6"/>
        <v>12</v>
      </c>
      <c r="B53" s="108">
        <f t="shared" si="7"/>
        <v>0</v>
      </c>
      <c r="C53" s="108">
        <f t="shared" si="8"/>
        <v>0</v>
      </c>
      <c r="D53" s="109">
        <f t="shared" si="2"/>
        <v>31</v>
      </c>
      <c r="E53" s="73">
        <f t="shared" si="11"/>
        <v>35</v>
      </c>
      <c r="F53" s="44" t="str">
        <f t="shared" si="9"/>
        <v>#VALUE!</v>
      </c>
      <c r="G53" s="110" t="str">
        <f t="shared" si="12"/>
        <v>#VALUE!</v>
      </c>
      <c r="H53" s="44" t="str">
        <f t="shared" si="13"/>
        <v>#VALUE!</v>
      </c>
      <c r="I53" s="44" t="str">
        <f t="shared" si="3"/>
        <v>#VALUE!</v>
      </c>
      <c r="J53" s="44" t="str">
        <f t="shared" si="14"/>
        <v>#VALUE!</v>
      </c>
      <c r="K53" s="44" t="str">
        <f>IF(E53&lt;=$E$5,IF(F53=0,0,IF(Cotizador!$D$11="fiduciario",0,IF($D$6="endosado",$D$13,IF(Cotizador!$X$116="anual",IF(N53=1,Cotizador!$Y$106,0),Cotizador!$Y$106)))),"")</f>
        <v>#VALUE!</v>
      </c>
      <c r="L53" s="44" t="str">
        <f t="shared" si="4"/>
        <v>#VALUE!</v>
      </c>
      <c r="M53" s="76" t="str">
        <f t="shared" si="5"/>
        <v>Diciembre</v>
      </c>
      <c r="N53" s="76" t="str">
        <f t="shared" si="15"/>
        <v>#VALUE!</v>
      </c>
    </row>
    <row r="54" ht="12.75" customHeight="1">
      <c r="A54" s="111">
        <f t="shared" si="6"/>
        <v>1</v>
      </c>
      <c r="B54" s="108">
        <f t="shared" si="7"/>
        <v>0</v>
      </c>
      <c r="C54" s="108">
        <f t="shared" si="8"/>
        <v>0</v>
      </c>
      <c r="D54" s="109">
        <f t="shared" si="2"/>
        <v>31</v>
      </c>
      <c r="E54" s="73">
        <f t="shared" si="11"/>
        <v>36</v>
      </c>
      <c r="F54" s="44" t="str">
        <f t="shared" si="9"/>
        <v>#VALUE!</v>
      </c>
      <c r="G54" s="110" t="str">
        <f t="shared" si="12"/>
        <v>#VALUE!</v>
      </c>
      <c r="H54" s="44" t="str">
        <f t="shared" si="13"/>
        <v>#VALUE!</v>
      </c>
      <c r="I54" s="44" t="str">
        <f t="shared" si="3"/>
        <v>#VALUE!</v>
      </c>
      <c r="J54" s="44" t="str">
        <f t="shared" si="14"/>
        <v>#VALUE!</v>
      </c>
      <c r="K54" s="44" t="str">
        <f>IF(E54&lt;=$E$5,IF(F54=0,0,IF(Cotizador!$D$11="fiduciario",0,IF($D$6="endosado",$D$13,IF(Cotizador!$X$116="anual",IF(N54=1,Cotizador!$Y$106,0),Cotizador!$Y$106)))),"")</f>
        <v>#VALUE!</v>
      </c>
      <c r="L54" s="44" t="str">
        <f t="shared" si="4"/>
        <v>#VALUE!</v>
      </c>
      <c r="M54" s="76" t="str">
        <f t="shared" si="5"/>
        <v>Enero</v>
      </c>
      <c r="N54" s="76" t="str">
        <f t="shared" si="15"/>
        <v>#VALUE!</v>
      </c>
    </row>
    <row r="55" ht="12.75" customHeight="1">
      <c r="A55" s="111">
        <f t="shared" si="6"/>
        <v>2</v>
      </c>
      <c r="B55" s="108">
        <f t="shared" si="7"/>
        <v>0</v>
      </c>
      <c r="C55" s="108">
        <f t="shared" si="8"/>
        <v>0</v>
      </c>
      <c r="D55" s="109">
        <f t="shared" si="2"/>
        <v>28</v>
      </c>
      <c r="E55" s="73">
        <f t="shared" si="11"/>
        <v>37</v>
      </c>
      <c r="F55" s="44" t="str">
        <f t="shared" si="9"/>
        <v>#VALUE!</v>
      </c>
      <c r="G55" s="110" t="str">
        <f t="shared" si="12"/>
        <v>#VALUE!</v>
      </c>
      <c r="H55" s="44" t="str">
        <f t="shared" si="13"/>
        <v>#VALUE!</v>
      </c>
      <c r="I55" s="44" t="str">
        <f t="shared" si="3"/>
        <v>#VALUE!</v>
      </c>
      <c r="J55" s="44" t="str">
        <f t="shared" si="14"/>
        <v>#VALUE!</v>
      </c>
      <c r="K55" s="44" t="str">
        <f>IF(E55&lt;=$E$5,IF(F55=0,0,IF(Cotizador!$D$11="fiduciario",0,IF($D$6="endosado",$D$13,IF(Cotizador!$X$116="anual",IF(N55=1,Cotizador!$Y$106,0),Cotizador!$Y$106)))),"")</f>
        <v>#VALUE!</v>
      </c>
      <c r="L55" s="44" t="str">
        <f t="shared" si="4"/>
        <v>#VALUE!</v>
      </c>
      <c r="M55" s="76" t="str">
        <f t="shared" si="5"/>
        <v>Febrero</v>
      </c>
      <c r="N55" s="76" t="str">
        <f t="shared" si="15"/>
        <v>#VALUE!</v>
      </c>
    </row>
    <row r="56" ht="12.75" customHeight="1">
      <c r="A56" s="111">
        <f t="shared" si="6"/>
        <v>3</v>
      </c>
      <c r="B56" s="108">
        <f t="shared" si="7"/>
        <v>0</v>
      </c>
      <c r="C56" s="108">
        <f t="shared" si="8"/>
        <v>0</v>
      </c>
      <c r="D56" s="109">
        <f t="shared" si="2"/>
        <v>31</v>
      </c>
      <c r="E56" s="73">
        <f t="shared" si="11"/>
        <v>38</v>
      </c>
      <c r="F56" s="44" t="str">
        <f t="shared" si="9"/>
        <v>#VALUE!</v>
      </c>
      <c r="G56" s="110" t="str">
        <f t="shared" si="12"/>
        <v>#VALUE!</v>
      </c>
      <c r="H56" s="44" t="str">
        <f t="shared" si="13"/>
        <v>#VALUE!</v>
      </c>
      <c r="I56" s="44" t="str">
        <f t="shared" si="3"/>
        <v>#VALUE!</v>
      </c>
      <c r="J56" s="44" t="str">
        <f t="shared" si="14"/>
        <v>#VALUE!</v>
      </c>
      <c r="K56" s="44" t="str">
        <f>IF(E56&lt;=$E$5,IF(F56=0,0,IF(Cotizador!$D$11="fiduciario",0,IF($D$6="endosado",$D$13,IF(Cotizador!$X$116="anual",IF(N56=1,Cotizador!$Y$106,0),Cotizador!$Y$106)))),"")</f>
        <v>#VALUE!</v>
      </c>
      <c r="L56" s="44" t="str">
        <f t="shared" si="4"/>
        <v>#VALUE!</v>
      </c>
      <c r="M56" s="76" t="str">
        <f t="shared" si="5"/>
        <v>Marzo</v>
      </c>
      <c r="N56" s="76" t="str">
        <f t="shared" si="15"/>
        <v>#VALUE!</v>
      </c>
    </row>
    <row r="57" ht="12.75" customHeight="1">
      <c r="A57" s="111">
        <f t="shared" si="6"/>
        <v>4</v>
      </c>
      <c r="B57" s="108">
        <f t="shared" si="7"/>
        <v>0</v>
      </c>
      <c r="C57" s="108">
        <f t="shared" si="8"/>
        <v>0</v>
      </c>
      <c r="D57" s="109">
        <f t="shared" si="2"/>
        <v>30</v>
      </c>
      <c r="E57" s="73">
        <f t="shared" si="11"/>
        <v>39</v>
      </c>
      <c r="F57" s="44" t="str">
        <f t="shared" si="9"/>
        <v>#VALUE!</v>
      </c>
      <c r="G57" s="110" t="str">
        <f t="shared" si="12"/>
        <v>#VALUE!</v>
      </c>
      <c r="H57" s="44" t="str">
        <f t="shared" si="13"/>
        <v>#VALUE!</v>
      </c>
      <c r="I57" s="44" t="str">
        <f t="shared" si="3"/>
        <v>#VALUE!</v>
      </c>
      <c r="J57" s="44" t="str">
        <f t="shared" si="14"/>
        <v>#VALUE!</v>
      </c>
      <c r="K57" s="44" t="str">
        <f>IF(E57&lt;=$E$5,IF(F57=0,0,IF(Cotizador!$D$11="fiduciario",0,IF($D$6="endosado",$D$13,IF(Cotizador!$X$116="anual",IF(N57=1,Cotizador!$Y$106,0),Cotizador!$Y$106)))),"")</f>
        <v>#VALUE!</v>
      </c>
      <c r="L57" s="44" t="str">
        <f t="shared" si="4"/>
        <v>#VALUE!</v>
      </c>
      <c r="M57" s="76" t="str">
        <f t="shared" si="5"/>
        <v>Abril</v>
      </c>
      <c r="N57" s="76" t="str">
        <f t="shared" si="15"/>
        <v>#VALUE!</v>
      </c>
    </row>
    <row r="58" ht="12.75" customHeight="1">
      <c r="A58" s="111">
        <f t="shared" si="6"/>
        <v>5</v>
      </c>
      <c r="B58" s="108">
        <f t="shared" si="7"/>
        <v>0</v>
      </c>
      <c r="C58" s="108">
        <f t="shared" si="8"/>
        <v>0</v>
      </c>
      <c r="D58" s="109">
        <f t="shared" si="2"/>
        <v>31</v>
      </c>
      <c r="E58" s="73">
        <f t="shared" si="11"/>
        <v>40</v>
      </c>
      <c r="F58" s="44" t="str">
        <f t="shared" si="9"/>
        <v>#VALUE!</v>
      </c>
      <c r="G58" s="110" t="str">
        <f t="shared" si="12"/>
        <v>#VALUE!</v>
      </c>
      <c r="H58" s="44" t="str">
        <f t="shared" si="13"/>
        <v>#VALUE!</v>
      </c>
      <c r="I58" s="44" t="str">
        <f t="shared" si="3"/>
        <v>#VALUE!</v>
      </c>
      <c r="J58" s="44" t="str">
        <f t="shared" si="14"/>
        <v>#VALUE!</v>
      </c>
      <c r="K58" s="44" t="str">
        <f>IF(E58&lt;=$E$5,IF(F58=0,0,IF(Cotizador!$D$11="fiduciario",0,IF($D$6="endosado",$D$13,IF(Cotizador!$X$116="anual",IF(N58=1,Cotizador!$Y$106,0),Cotizador!$Y$106)))),"")</f>
        <v>#VALUE!</v>
      </c>
      <c r="L58" s="44" t="str">
        <f t="shared" si="4"/>
        <v>#VALUE!</v>
      </c>
      <c r="M58" s="76" t="str">
        <f t="shared" si="5"/>
        <v>Mayo</v>
      </c>
      <c r="N58" s="76" t="str">
        <f t="shared" si="15"/>
        <v>#VALUE!</v>
      </c>
    </row>
    <row r="59" ht="12.75" customHeight="1">
      <c r="A59" s="111">
        <f t="shared" si="6"/>
        <v>6</v>
      </c>
      <c r="B59" s="108">
        <f t="shared" si="7"/>
        <v>0</v>
      </c>
      <c r="C59" s="108">
        <f t="shared" si="8"/>
        <v>0</v>
      </c>
      <c r="D59" s="109">
        <f t="shared" si="2"/>
        <v>30</v>
      </c>
      <c r="E59" s="73">
        <f t="shared" si="11"/>
        <v>41</v>
      </c>
      <c r="F59" s="44" t="str">
        <f t="shared" si="9"/>
        <v>#VALUE!</v>
      </c>
      <c r="G59" s="110" t="str">
        <f t="shared" si="12"/>
        <v>#VALUE!</v>
      </c>
      <c r="H59" s="44" t="str">
        <f t="shared" si="13"/>
        <v>#VALUE!</v>
      </c>
      <c r="I59" s="44" t="str">
        <f t="shared" si="3"/>
        <v>#VALUE!</v>
      </c>
      <c r="J59" s="44" t="str">
        <f t="shared" si="14"/>
        <v>#VALUE!</v>
      </c>
      <c r="K59" s="44" t="str">
        <f>IF(E59&lt;=$E$5,IF(F59=0,0,IF(Cotizador!$D$11="fiduciario",0,IF($D$6="endosado",$D$13,IF(Cotizador!$X$116="anual",IF(N59=1,Cotizador!$Y$106,0),Cotizador!$Y$106)))),"")</f>
        <v>#VALUE!</v>
      </c>
      <c r="L59" s="44" t="str">
        <f t="shared" si="4"/>
        <v>#VALUE!</v>
      </c>
      <c r="M59" s="76" t="str">
        <f t="shared" si="5"/>
        <v>Junio</v>
      </c>
      <c r="N59" s="76" t="str">
        <f t="shared" si="15"/>
        <v>#VALUE!</v>
      </c>
    </row>
    <row r="60" ht="12.75" customHeight="1">
      <c r="A60" s="111">
        <f t="shared" si="6"/>
        <v>7</v>
      </c>
      <c r="B60" s="108">
        <f t="shared" si="7"/>
        <v>0</v>
      </c>
      <c r="C60" s="108">
        <f t="shared" si="8"/>
        <v>0</v>
      </c>
      <c r="D60" s="109">
        <f t="shared" si="2"/>
        <v>31</v>
      </c>
      <c r="E60" s="73">
        <f t="shared" si="11"/>
        <v>42</v>
      </c>
      <c r="F60" s="44" t="str">
        <f t="shared" si="9"/>
        <v>#VALUE!</v>
      </c>
      <c r="G60" s="110" t="str">
        <f t="shared" si="12"/>
        <v>#VALUE!</v>
      </c>
      <c r="H60" s="44" t="str">
        <f t="shared" si="13"/>
        <v>#VALUE!</v>
      </c>
      <c r="I60" s="44" t="str">
        <f t="shared" si="3"/>
        <v>#VALUE!</v>
      </c>
      <c r="J60" s="44" t="str">
        <f t="shared" si="14"/>
        <v>#VALUE!</v>
      </c>
      <c r="K60" s="44" t="str">
        <f>IF(E60&lt;=$E$5,IF(F60=0,0,IF(Cotizador!$D$11="fiduciario",0,IF($D$6="endosado",$D$13,IF(Cotizador!$X$116="anual",IF(N60=1,Cotizador!$Y$106,0),Cotizador!$Y$106)))),"")</f>
        <v>#VALUE!</v>
      </c>
      <c r="L60" s="44" t="str">
        <f t="shared" si="4"/>
        <v>#VALUE!</v>
      </c>
      <c r="M60" s="76" t="str">
        <f t="shared" si="5"/>
        <v>Julio</v>
      </c>
      <c r="N60" s="76" t="str">
        <f t="shared" si="15"/>
        <v>#VALUE!</v>
      </c>
    </row>
    <row r="61" ht="12.75" customHeight="1">
      <c r="A61" s="111">
        <f t="shared" si="6"/>
        <v>8</v>
      </c>
      <c r="B61" s="108">
        <f t="shared" si="7"/>
        <v>0</v>
      </c>
      <c r="C61" s="108">
        <f t="shared" si="8"/>
        <v>0</v>
      </c>
      <c r="D61" s="109">
        <f t="shared" si="2"/>
        <v>31</v>
      </c>
      <c r="E61" s="73">
        <f t="shared" si="11"/>
        <v>43</v>
      </c>
      <c r="F61" s="44" t="str">
        <f t="shared" si="9"/>
        <v>#VALUE!</v>
      </c>
      <c r="G61" s="110" t="str">
        <f t="shared" si="12"/>
        <v>#VALUE!</v>
      </c>
      <c r="H61" s="44" t="str">
        <f t="shared" si="13"/>
        <v>#VALUE!</v>
      </c>
      <c r="I61" s="44" t="str">
        <f t="shared" si="3"/>
        <v>#VALUE!</v>
      </c>
      <c r="J61" s="44" t="str">
        <f t="shared" si="14"/>
        <v>#VALUE!</v>
      </c>
      <c r="K61" s="44" t="str">
        <f>IF(E61&lt;=$E$5,IF(F61=0,0,IF(Cotizador!$D$11="fiduciario",0,IF($D$6="endosado",$D$13,IF(Cotizador!$X$116="anual",IF(N61=1,Cotizador!$Y$106,0),Cotizador!$Y$106)))),"")</f>
        <v>#VALUE!</v>
      </c>
      <c r="L61" s="44" t="str">
        <f t="shared" si="4"/>
        <v>#VALUE!</v>
      </c>
      <c r="M61" s="76" t="str">
        <f t="shared" si="5"/>
        <v>Agosto</v>
      </c>
      <c r="N61" s="76" t="str">
        <f t="shared" si="15"/>
        <v>#VALUE!</v>
      </c>
    </row>
    <row r="62" ht="12.75" customHeight="1">
      <c r="A62" s="111">
        <f t="shared" si="6"/>
        <v>9</v>
      </c>
      <c r="B62" s="108">
        <f t="shared" si="7"/>
        <v>0</v>
      </c>
      <c r="C62" s="108">
        <f t="shared" si="8"/>
        <v>0</v>
      </c>
      <c r="D62" s="109">
        <f t="shared" si="2"/>
        <v>30</v>
      </c>
      <c r="E62" s="73">
        <f t="shared" si="11"/>
        <v>44</v>
      </c>
      <c r="F62" s="44" t="str">
        <f t="shared" si="9"/>
        <v>#VALUE!</v>
      </c>
      <c r="G62" s="110" t="str">
        <f t="shared" si="12"/>
        <v>#VALUE!</v>
      </c>
      <c r="H62" s="44" t="str">
        <f t="shared" si="13"/>
        <v>#VALUE!</v>
      </c>
      <c r="I62" s="44" t="str">
        <f t="shared" si="3"/>
        <v>#VALUE!</v>
      </c>
      <c r="J62" s="44" t="str">
        <f t="shared" si="14"/>
        <v>#VALUE!</v>
      </c>
      <c r="K62" s="44" t="str">
        <f>IF(E62&lt;=$E$5,IF(F62=0,0,IF(Cotizador!$D$11="fiduciario",0,IF($D$6="endosado",$D$13,IF(Cotizador!$X$116="anual",IF(N62=1,Cotizador!$Y$106,0),Cotizador!$Y$106)))),"")</f>
        <v>#VALUE!</v>
      </c>
      <c r="L62" s="44" t="str">
        <f t="shared" si="4"/>
        <v>#VALUE!</v>
      </c>
      <c r="M62" s="76" t="str">
        <f t="shared" si="5"/>
        <v>Septiembre</v>
      </c>
      <c r="N62" s="76" t="str">
        <f t="shared" si="15"/>
        <v>#VALUE!</v>
      </c>
    </row>
    <row r="63" ht="12.75" customHeight="1">
      <c r="A63" s="111">
        <f t="shared" si="6"/>
        <v>10</v>
      </c>
      <c r="B63" s="108">
        <f t="shared" si="7"/>
        <v>0</v>
      </c>
      <c r="C63" s="108">
        <f t="shared" si="8"/>
        <v>0</v>
      </c>
      <c r="D63" s="109">
        <f t="shared" si="2"/>
        <v>31</v>
      </c>
      <c r="E63" s="73">
        <f t="shared" si="11"/>
        <v>45</v>
      </c>
      <c r="F63" s="44" t="str">
        <f t="shared" si="9"/>
        <v>#VALUE!</v>
      </c>
      <c r="G63" s="110" t="str">
        <f t="shared" si="12"/>
        <v>#VALUE!</v>
      </c>
      <c r="H63" s="44" t="str">
        <f t="shared" si="13"/>
        <v>#VALUE!</v>
      </c>
      <c r="I63" s="44" t="str">
        <f t="shared" si="3"/>
        <v>#VALUE!</v>
      </c>
      <c r="J63" s="44" t="str">
        <f t="shared" si="14"/>
        <v>#VALUE!</v>
      </c>
      <c r="K63" s="44" t="str">
        <f>IF(E63&lt;=$E$5,IF(F63=0,0,IF(Cotizador!$D$11="fiduciario",0,IF($D$6="endosado",$D$13,IF(Cotizador!$X$116="anual",IF(N63=1,Cotizador!$Y$106,0),Cotizador!$Y$106)))),"")</f>
        <v>#VALUE!</v>
      </c>
      <c r="L63" s="44" t="str">
        <f t="shared" si="4"/>
        <v>#VALUE!</v>
      </c>
      <c r="M63" s="76" t="str">
        <f t="shared" si="5"/>
        <v>Octubre</v>
      </c>
      <c r="N63" s="76" t="str">
        <f t="shared" si="15"/>
        <v>#VALUE!</v>
      </c>
    </row>
    <row r="64" ht="12.75" customHeight="1">
      <c r="A64" s="111">
        <f t="shared" si="6"/>
        <v>11</v>
      </c>
      <c r="B64" s="108">
        <f t="shared" si="7"/>
        <v>0</v>
      </c>
      <c r="C64" s="108">
        <f t="shared" si="8"/>
        <v>0</v>
      </c>
      <c r="D64" s="109">
        <f t="shared" si="2"/>
        <v>30</v>
      </c>
      <c r="E64" s="73">
        <f t="shared" si="11"/>
        <v>46</v>
      </c>
      <c r="F64" s="44" t="str">
        <f t="shared" si="9"/>
        <v>#VALUE!</v>
      </c>
      <c r="G64" s="110" t="str">
        <f t="shared" si="12"/>
        <v>#VALUE!</v>
      </c>
      <c r="H64" s="44" t="str">
        <f t="shared" si="13"/>
        <v>#VALUE!</v>
      </c>
      <c r="I64" s="44" t="str">
        <f t="shared" si="3"/>
        <v>#VALUE!</v>
      </c>
      <c r="J64" s="44" t="str">
        <f t="shared" si="14"/>
        <v>#VALUE!</v>
      </c>
      <c r="K64" s="44" t="str">
        <f>IF(E64&lt;=$E$5,IF(F64=0,0,IF(Cotizador!$D$11="fiduciario",0,IF($D$6="endosado",$D$13,IF(Cotizador!$X$116="anual",IF(N64=1,Cotizador!$Y$106,0),Cotizador!$Y$106)))),"")</f>
        <v>#VALUE!</v>
      </c>
      <c r="L64" s="44" t="str">
        <f t="shared" si="4"/>
        <v>#VALUE!</v>
      </c>
      <c r="M64" s="76" t="str">
        <f t="shared" si="5"/>
        <v>Noviembre</v>
      </c>
      <c r="N64" s="76" t="str">
        <f t="shared" si="15"/>
        <v>#VALUE!</v>
      </c>
    </row>
    <row r="65" ht="12.75" customHeight="1">
      <c r="A65" s="111">
        <f t="shared" si="6"/>
        <v>12</v>
      </c>
      <c r="B65" s="108">
        <f t="shared" si="7"/>
        <v>0</v>
      </c>
      <c r="C65" s="108">
        <f t="shared" si="8"/>
        <v>0</v>
      </c>
      <c r="D65" s="109">
        <f t="shared" si="2"/>
        <v>31</v>
      </c>
      <c r="E65" s="73">
        <f t="shared" si="11"/>
        <v>47</v>
      </c>
      <c r="F65" s="44" t="str">
        <f t="shared" si="9"/>
        <v>#VALUE!</v>
      </c>
      <c r="G65" s="110" t="str">
        <f t="shared" si="12"/>
        <v>#VALUE!</v>
      </c>
      <c r="H65" s="44" t="str">
        <f t="shared" si="13"/>
        <v>#VALUE!</v>
      </c>
      <c r="I65" s="44" t="str">
        <f t="shared" si="3"/>
        <v>#VALUE!</v>
      </c>
      <c r="J65" s="44" t="str">
        <f t="shared" si="14"/>
        <v>#VALUE!</v>
      </c>
      <c r="K65" s="44" t="str">
        <f>IF(E65&lt;=$E$5,IF(F65=0,0,IF(Cotizador!$D$11="fiduciario",0,IF($D$6="endosado",$D$13,IF(Cotizador!$X$116="anual",IF(N65=1,Cotizador!$Y$106,0),Cotizador!$Y$106)))),"")</f>
        <v>#VALUE!</v>
      </c>
      <c r="L65" s="44" t="str">
        <f t="shared" si="4"/>
        <v>#VALUE!</v>
      </c>
      <c r="M65" s="76" t="str">
        <f t="shared" si="5"/>
        <v>Diciembre</v>
      </c>
      <c r="N65" s="76" t="str">
        <f t="shared" si="15"/>
        <v>#VALUE!</v>
      </c>
    </row>
    <row r="66" ht="12.75" customHeight="1">
      <c r="A66" s="111">
        <f t="shared" si="6"/>
        <v>1</v>
      </c>
      <c r="B66" s="108">
        <f t="shared" si="7"/>
        <v>0</v>
      </c>
      <c r="C66" s="108">
        <f t="shared" si="8"/>
        <v>0</v>
      </c>
      <c r="D66" s="109">
        <f t="shared" si="2"/>
        <v>31</v>
      </c>
      <c r="E66" s="73">
        <f t="shared" si="11"/>
        <v>48</v>
      </c>
      <c r="F66" s="44" t="str">
        <f t="shared" si="9"/>
        <v>#VALUE!</v>
      </c>
      <c r="G66" s="110" t="str">
        <f t="shared" si="12"/>
        <v>#VALUE!</v>
      </c>
      <c r="H66" s="44" t="str">
        <f t="shared" si="13"/>
        <v>#VALUE!</v>
      </c>
      <c r="I66" s="44" t="str">
        <f t="shared" si="3"/>
        <v>#VALUE!</v>
      </c>
      <c r="J66" s="44" t="str">
        <f t="shared" si="14"/>
        <v>#VALUE!</v>
      </c>
      <c r="K66" s="44" t="str">
        <f>IF(E66&lt;=$E$5,IF(F66=0,0,IF(Cotizador!$D$11="fiduciario",0,IF($D$6="endosado",$D$13,IF(Cotizador!$X$116="anual",IF(N66=1,Cotizador!$Y$106,0),Cotizador!$Y$106)))),"")</f>
        <v>#VALUE!</v>
      </c>
      <c r="L66" s="44" t="str">
        <f t="shared" si="4"/>
        <v>#VALUE!</v>
      </c>
      <c r="M66" s="76" t="str">
        <f t="shared" si="5"/>
        <v>Enero</v>
      </c>
      <c r="N66" s="76" t="str">
        <f t="shared" si="15"/>
        <v>#VALUE!</v>
      </c>
    </row>
    <row r="67" ht="12.75" customHeight="1">
      <c r="A67" s="111">
        <f t="shared" si="6"/>
        <v>2</v>
      </c>
      <c r="B67" s="108">
        <f t="shared" si="7"/>
        <v>0</v>
      </c>
      <c r="C67" s="108">
        <f t="shared" si="8"/>
        <v>0</v>
      </c>
      <c r="D67" s="109">
        <f t="shared" si="2"/>
        <v>28</v>
      </c>
      <c r="E67" s="73">
        <f t="shared" si="11"/>
        <v>49</v>
      </c>
      <c r="F67" s="44" t="str">
        <f t="shared" si="9"/>
        <v>#VALUE!</v>
      </c>
      <c r="G67" s="110" t="str">
        <f t="shared" si="12"/>
        <v>#VALUE!</v>
      </c>
      <c r="H67" s="44" t="str">
        <f t="shared" si="13"/>
        <v>#VALUE!</v>
      </c>
      <c r="I67" s="44" t="str">
        <f t="shared" si="3"/>
        <v>#VALUE!</v>
      </c>
      <c r="J67" s="44" t="str">
        <f t="shared" si="14"/>
        <v>#VALUE!</v>
      </c>
      <c r="K67" s="44" t="str">
        <f>IF(E67&lt;=$E$5,IF(F67=0,0,IF(Cotizador!$D$11="fiduciario",0,IF($D$6="endosado",$D$13,IF(Cotizador!$X$116="anual",IF(N67=1,Cotizador!$Y$106,0),Cotizador!$Y$106)))),"")</f>
        <v>#VALUE!</v>
      </c>
      <c r="L67" s="44" t="str">
        <f t="shared" si="4"/>
        <v>#VALUE!</v>
      </c>
      <c r="M67" s="76" t="str">
        <f t="shared" si="5"/>
        <v>Febrero</v>
      </c>
      <c r="N67" s="76" t="str">
        <f t="shared" si="15"/>
        <v>#VALUE!</v>
      </c>
    </row>
    <row r="68" ht="12.75" customHeight="1">
      <c r="A68" s="111">
        <f t="shared" si="6"/>
        <v>3</v>
      </c>
      <c r="B68" s="108">
        <f t="shared" si="7"/>
        <v>0</v>
      </c>
      <c r="C68" s="108">
        <f t="shared" si="8"/>
        <v>0</v>
      </c>
      <c r="D68" s="109">
        <f t="shared" si="2"/>
        <v>31</v>
      </c>
      <c r="E68" s="73">
        <f t="shared" si="11"/>
        <v>50</v>
      </c>
      <c r="F68" s="44" t="str">
        <f t="shared" si="9"/>
        <v>#VALUE!</v>
      </c>
      <c r="G68" s="110" t="str">
        <f t="shared" si="12"/>
        <v>#VALUE!</v>
      </c>
      <c r="H68" s="44" t="str">
        <f t="shared" si="13"/>
        <v>#VALUE!</v>
      </c>
      <c r="I68" s="44" t="str">
        <f t="shared" si="3"/>
        <v>#VALUE!</v>
      </c>
      <c r="J68" s="44" t="str">
        <f t="shared" si="14"/>
        <v>#VALUE!</v>
      </c>
      <c r="K68" s="44" t="str">
        <f>IF(E68&lt;=$E$5,IF(F68=0,0,IF(Cotizador!$D$11="fiduciario",0,IF($D$6="endosado",$D$13,IF(Cotizador!$X$116="anual",IF(N68=1,Cotizador!$Y$106,0),Cotizador!$Y$106)))),"")</f>
        <v>#VALUE!</v>
      </c>
      <c r="L68" s="44" t="str">
        <f t="shared" si="4"/>
        <v>#VALUE!</v>
      </c>
      <c r="M68" s="76" t="str">
        <f t="shared" si="5"/>
        <v>Marzo</v>
      </c>
      <c r="N68" s="76" t="str">
        <f t="shared" si="15"/>
        <v>#VALUE!</v>
      </c>
    </row>
    <row r="69" ht="12.75" customHeight="1">
      <c r="A69" s="111">
        <f t="shared" si="6"/>
        <v>4</v>
      </c>
      <c r="B69" s="108">
        <f t="shared" si="7"/>
        <v>0</v>
      </c>
      <c r="C69" s="108">
        <f t="shared" si="8"/>
        <v>0</v>
      </c>
      <c r="D69" s="109">
        <f t="shared" si="2"/>
        <v>30</v>
      </c>
      <c r="E69" s="73">
        <f t="shared" si="11"/>
        <v>51</v>
      </c>
      <c r="F69" s="44" t="str">
        <f t="shared" si="9"/>
        <v>#VALUE!</v>
      </c>
      <c r="G69" s="110" t="str">
        <f t="shared" si="12"/>
        <v>#VALUE!</v>
      </c>
      <c r="H69" s="44" t="str">
        <f t="shared" si="13"/>
        <v>#VALUE!</v>
      </c>
      <c r="I69" s="44" t="str">
        <f t="shared" si="3"/>
        <v>#VALUE!</v>
      </c>
      <c r="J69" s="44" t="str">
        <f t="shared" si="14"/>
        <v>#VALUE!</v>
      </c>
      <c r="K69" s="44" t="str">
        <f>IF(E69&lt;=$E$5,IF(F69=0,0,IF(Cotizador!$D$11="fiduciario",0,IF($D$6="endosado",$D$13,IF(Cotizador!$X$116="anual",IF(N69=1,Cotizador!$Y$106,0),Cotizador!$Y$106)))),"")</f>
        <v>#VALUE!</v>
      </c>
      <c r="L69" s="44" t="str">
        <f t="shared" si="4"/>
        <v>#VALUE!</v>
      </c>
      <c r="M69" s="76" t="str">
        <f t="shared" si="5"/>
        <v>Abril</v>
      </c>
      <c r="N69" s="76" t="str">
        <f t="shared" si="15"/>
        <v>#VALUE!</v>
      </c>
    </row>
    <row r="70" ht="12.75" customHeight="1">
      <c r="A70" s="111">
        <f t="shared" si="6"/>
        <v>5</v>
      </c>
      <c r="B70" s="108">
        <f t="shared" si="7"/>
        <v>0</v>
      </c>
      <c r="C70" s="108">
        <f t="shared" si="8"/>
        <v>0</v>
      </c>
      <c r="D70" s="109">
        <f t="shared" si="2"/>
        <v>31</v>
      </c>
      <c r="E70" s="73">
        <f t="shared" si="11"/>
        <v>52</v>
      </c>
      <c r="F70" s="44" t="str">
        <f t="shared" si="9"/>
        <v>#VALUE!</v>
      </c>
      <c r="G70" s="110" t="str">
        <f t="shared" si="12"/>
        <v>#VALUE!</v>
      </c>
      <c r="H70" s="44" t="str">
        <f t="shared" si="13"/>
        <v>#VALUE!</v>
      </c>
      <c r="I70" s="44" t="str">
        <f t="shared" si="3"/>
        <v>#VALUE!</v>
      </c>
      <c r="J70" s="44" t="str">
        <f t="shared" si="14"/>
        <v>#VALUE!</v>
      </c>
      <c r="K70" s="44" t="str">
        <f>IF(E70&lt;=$E$5,IF(F70=0,0,IF(Cotizador!$D$11="fiduciario",0,IF($D$6="endosado",$D$13,IF(Cotizador!$X$116="anual",IF(N70=1,Cotizador!$Y$106,0),Cotizador!$Y$106)))),"")</f>
        <v>#VALUE!</v>
      </c>
      <c r="L70" s="44" t="str">
        <f t="shared" si="4"/>
        <v>#VALUE!</v>
      </c>
      <c r="M70" s="76" t="str">
        <f t="shared" si="5"/>
        <v>Mayo</v>
      </c>
      <c r="N70" s="76" t="str">
        <f t="shared" si="15"/>
        <v>#VALUE!</v>
      </c>
    </row>
    <row r="71" ht="12.75" customHeight="1">
      <c r="A71" s="111">
        <f t="shared" si="6"/>
        <v>6</v>
      </c>
      <c r="B71" s="108">
        <f t="shared" si="7"/>
        <v>0</v>
      </c>
      <c r="C71" s="108">
        <f t="shared" si="8"/>
        <v>0</v>
      </c>
      <c r="D71" s="109">
        <f t="shared" si="2"/>
        <v>30</v>
      </c>
      <c r="E71" s="73">
        <f t="shared" si="11"/>
        <v>53</v>
      </c>
      <c r="F71" s="44" t="str">
        <f t="shared" si="9"/>
        <v>#VALUE!</v>
      </c>
      <c r="G71" s="110" t="str">
        <f t="shared" si="12"/>
        <v>#VALUE!</v>
      </c>
      <c r="H71" s="44" t="str">
        <f t="shared" si="13"/>
        <v>#VALUE!</v>
      </c>
      <c r="I71" s="44" t="str">
        <f t="shared" si="3"/>
        <v>#VALUE!</v>
      </c>
      <c r="J71" s="44" t="str">
        <f t="shared" si="14"/>
        <v>#VALUE!</v>
      </c>
      <c r="K71" s="44" t="str">
        <f>IF(E71&lt;=$E$5,IF(F71=0,0,IF(Cotizador!$D$11="fiduciario",0,IF($D$6="endosado",$D$13,IF(Cotizador!$X$116="anual",IF(N71=1,Cotizador!$Y$106,0),Cotizador!$Y$106)))),"")</f>
        <v>#VALUE!</v>
      </c>
      <c r="L71" s="44" t="str">
        <f t="shared" si="4"/>
        <v>#VALUE!</v>
      </c>
      <c r="M71" s="76" t="str">
        <f t="shared" si="5"/>
        <v>Junio</v>
      </c>
      <c r="N71" s="76" t="str">
        <f t="shared" si="15"/>
        <v>#VALUE!</v>
      </c>
    </row>
    <row r="72" ht="12.75" customHeight="1">
      <c r="A72" s="111">
        <f t="shared" si="6"/>
        <v>7</v>
      </c>
      <c r="B72" s="108">
        <f t="shared" si="7"/>
        <v>0</v>
      </c>
      <c r="C72" s="108">
        <f t="shared" si="8"/>
        <v>0</v>
      </c>
      <c r="D72" s="109">
        <f t="shared" si="2"/>
        <v>31</v>
      </c>
      <c r="E72" s="73">
        <f t="shared" si="11"/>
        <v>54</v>
      </c>
      <c r="F72" s="44" t="str">
        <f t="shared" si="9"/>
        <v>#VALUE!</v>
      </c>
      <c r="G72" s="110" t="str">
        <f t="shared" si="12"/>
        <v>#VALUE!</v>
      </c>
      <c r="H72" s="44" t="str">
        <f t="shared" si="13"/>
        <v>#VALUE!</v>
      </c>
      <c r="I72" s="44" t="str">
        <f t="shared" si="3"/>
        <v>#VALUE!</v>
      </c>
      <c r="J72" s="44" t="str">
        <f t="shared" si="14"/>
        <v>#VALUE!</v>
      </c>
      <c r="K72" s="44" t="str">
        <f>IF(E72&lt;=$E$5,IF(F72=0,0,IF(Cotizador!$D$11="fiduciario",0,IF($D$6="endosado",$D$13,IF(Cotizador!$X$116="anual",IF(N72=1,Cotizador!$Y$106,0),Cotizador!$Y$106)))),"")</f>
        <v>#VALUE!</v>
      </c>
      <c r="L72" s="44" t="str">
        <f t="shared" si="4"/>
        <v>#VALUE!</v>
      </c>
      <c r="M72" s="76" t="str">
        <f t="shared" si="5"/>
        <v>Julio</v>
      </c>
      <c r="N72" s="76" t="str">
        <f t="shared" si="15"/>
        <v>#VALUE!</v>
      </c>
    </row>
    <row r="73" ht="12.75" customHeight="1">
      <c r="A73" s="111">
        <f t="shared" si="6"/>
        <v>8</v>
      </c>
      <c r="B73" s="108">
        <f t="shared" si="7"/>
        <v>0</v>
      </c>
      <c r="C73" s="108">
        <f t="shared" si="8"/>
        <v>0</v>
      </c>
      <c r="D73" s="109">
        <f t="shared" si="2"/>
        <v>31</v>
      </c>
      <c r="E73" s="73">
        <f t="shared" si="11"/>
        <v>55</v>
      </c>
      <c r="F73" s="44" t="str">
        <f t="shared" si="9"/>
        <v>#VALUE!</v>
      </c>
      <c r="G73" s="110" t="str">
        <f t="shared" si="12"/>
        <v>#VALUE!</v>
      </c>
      <c r="H73" s="44" t="str">
        <f t="shared" si="13"/>
        <v>#VALUE!</v>
      </c>
      <c r="I73" s="44" t="str">
        <f t="shared" si="3"/>
        <v>#VALUE!</v>
      </c>
      <c r="J73" s="44" t="str">
        <f t="shared" si="14"/>
        <v>#VALUE!</v>
      </c>
      <c r="K73" s="44" t="str">
        <f>IF(E73&lt;=$E$5,IF(F73=0,0,IF(Cotizador!$D$11="fiduciario",0,IF($D$6="endosado",$D$13,IF(Cotizador!$X$116="anual",IF(N73=1,Cotizador!$Y$106,0),Cotizador!$Y$106)))),"")</f>
        <v>#VALUE!</v>
      </c>
      <c r="L73" s="44" t="str">
        <f t="shared" si="4"/>
        <v>#VALUE!</v>
      </c>
      <c r="M73" s="76" t="str">
        <f t="shared" si="5"/>
        <v>Agosto</v>
      </c>
      <c r="N73" s="76" t="str">
        <f t="shared" si="15"/>
        <v>#VALUE!</v>
      </c>
    </row>
    <row r="74" ht="12.75" customHeight="1">
      <c r="A74" s="111">
        <f t="shared" si="6"/>
        <v>9</v>
      </c>
      <c r="B74" s="108">
        <f t="shared" si="7"/>
        <v>0</v>
      </c>
      <c r="C74" s="108">
        <f t="shared" si="8"/>
        <v>0</v>
      </c>
      <c r="D74" s="109">
        <f t="shared" si="2"/>
        <v>30</v>
      </c>
      <c r="E74" s="73">
        <f t="shared" si="11"/>
        <v>56</v>
      </c>
      <c r="F74" s="44" t="str">
        <f t="shared" si="9"/>
        <v>#VALUE!</v>
      </c>
      <c r="G74" s="110" t="str">
        <f t="shared" si="12"/>
        <v>#VALUE!</v>
      </c>
      <c r="H74" s="44" t="str">
        <f t="shared" si="13"/>
        <v>#VALUE!</v>
      </c>
      <c r="I74" s="44" t="str">
        <f t="shared" si="3"/>
        <v>#VALUE!</v>
      </c>
      <c r="J74" s="44" t="str">
        <f t="shared" si="14"/>
        <v>#VALUE!</v>
      </c>
      <c r="K74" s="44" t="str">
        <f>IF(E74&lt;=$E$5,IF(F74=0,0,IF(Cotizador!$D$11="fiduciario",0,IF($D$6="endosado",$D$13,IF(Cotizador!$X$116="anual",IF(N74=1,Cotizador!$Y$106,0),Cotizador!$Y$106)))),"")</f>
        <v>#VALUE!</v>
      </c>
      <c r="L74" s="44" t="str">
        <f t="shared" si="4"/>
        <v>#VALUE!</v>
      </c>
      <c r="M74" s="76" t="str">
        <f t="shared" si="5"/>
        <v>Septiembre</v>
      </c>
      <c r="N74" s="76" t="str">
        <f t="shared" si="15"/>
        <v>#VALUE!</v>
      </c>
    </row>
    <row r="75" ht="12.75" customHeight="1">
      <c r="A75" s="111">
        <f t="shared" si="6"/>
        <v>10</v>
      </c>
      <c r="B75" s="108">
        <f t="shared" si="7"/>
        <v>0</v>
      </c>
      <c r="C75" s="108">
        <f t="shared" si="8"/>
        <v>0</v>
      </c>
      <c r="D75" s="109">
        <f t="shared" si="2"/>
        <v>31</v>
      </c>
      <c r="E75" s="73">
        <f t="shared" si="11"/>
        <v>57</v>
      </c>
      <c r="F75" s="44" t="str">
        <f t="shared" si="9"/>
        <v>#VALUE!</v>
      </c>
      <c r="G75" s="110" t="str">
        <f t="shared" si="12"/>
        <v>#VALUE!</v>
      </c>
      <c r="H75" s="44" t="str">
        <f t="shared" si="13"/>
        <v>#VALUE!</v>
      </c>
      <c r="I75" s="44" t="str">
        <f t="shared" si="3"/>
        <v>#VALUE!</v>
      </c>
      <c r="J75" s="44" t="str">
        <f t="shared" si="14"/>
        <v>#VALUE!</v>
      </c>
      <c r="K75" s="44" t="str">
        <f>IF(E75&lt;=$E$5,IF(F75=0,0,IF(Cotizador!$D$11="fiduciario",0,IF($D$6="endosado",$D$13,IF(Cotizador!$X$116="anual",IF(N75=1,Cotizador!$Y$106,0),Cotizador!$Y$106)))),"")</f>
        <v>#VALUE!</v>
      </c>
      <c r="L75" s="44" t="str">
        <f t="shared" si="4"/>
        <v>#VALUE!</v>
      </c>
      <c r="M75" s="76" t="str">
        <f t="shared" si="5"/>
        <v>Octubre</v>
      </c>
      <c r="N75" s="76" t="str">
        <f t="shared" si="15"/>
        <v>#VALUE!</v>
      </c>
    </row>
    <row r="76" ht="12.75" customHeight="1">
      <c r="A76" s="111">
        <f t="shared" si="6"/>
        <v>11</v>
      </c>
      <c r="B76" s="108">
        <f t="shared" si="7"/>
        <v>0</v>
      </c>
      <c r="C76" s="108">
        <f t="shared" si="8"/>
        <v>0</v>
      </c>
      <c r="D76" s="109">
        <f t="shared" si="2"/>
        <v>30</v>
      </c>
      <c r="E76" s="73">
        <f t="shared" si="11"/>
        <v>58</v>
      </c>
      <c r="F76" s="44" t="str">
        <f t="shared" si="9"/>
        <v>#VALUE!</v>
      </c>
      <c r="G76" s="110" t="str">
        <f t="shared" si="12"/>
        <v>#VALUE!</v>
      </c>
      <c r="H76" s="44" t="str">
        <f t="shared" si="13"/>
        <v>#VALUE!</v>
      </c>
      <c r="I76" s="44" t="str">
        <f t="shared" si="3"/>
        <v>#VALUE!</v>
      </c>
      <c r="J76" s="44" t="str">
        <f t="shared" si="14"/>
        <v>#VALUE!</v>
      </c>
      <c r="K76" s="44" t="str">
        <f>IF(E76&lt;=$E$5,IF(F76=0,0,IF(Cotizador!$D$11="fiduciario",0,IF($D$6="endosado",$D$13,IF(Cotizador!$X$116="anual",IF(N76=1,Cotizador!$Y$106,0),Cotizador!$Y$106)))),"")</f>
        <v>#VALUE!</v>
      </c>
      <c r="L76" s="44" t="str">
        <f t="shared" si="4"/>
        <v>#VALUE!</v>
      </c>
      <c r="M76" s="76" t="str">
        <f t="shared" si="5"/>
        <v>Noviembre</v>
      </c>
      <c r="N76" s="76" t="str">
        <f t="shared" si="15"/>
        <v>#VALUE!</v>
      </c>
    </row>
    <row r="77" ht="12.75" customHeight="1">
      <c r="A77" s="111">
        <f t="shared" si="6"/>
        <v>12</v>
      </c>
      <c r="B77" s="108">
        <f t="shared" si="7"/>
        <v>0</v>
      </c>
      <c r="C77" s="108">
        <f t="shared" si="8"/>
        <v>0</v>
      </c>
      <c r="D77" s="109">
        <f t="shared" si="2"/>
        <v>31</v>
      </c>
      <c r="E77" s="73">
        <f t="shared" si="11"/>
        <v>59</v>
      </c>
      <c r="F77" s="44" t="str">
        <f t="shared" si="9"/>
        <v>#VALUE!</v>
      </c>
      <c r="G77" s="110" t="str">
        <f t="shared" si="12"/>
        <v>#VALUE!</v>
      </c>
      <c r="H77" s="44" t="str">
        <f t="shared" si="13"/>
        <v>#VALUE!</v>
      </c>
      <c r="I77" s="44" t="str">
        <f t="shared" si="3"/>
        <v>#VALUE!</v>
      </c>
      <c r="J77" s="44" t="str">
        <f t="shared" si="14"/>
        <v>#VALUE!</v>
      </c>
      <c r="K77" s="44" t="str">
        <f>IF(E77&lt;=$E$5,IF(F77=0,0,IF(Cotizador!$D$11="fiduciario",0,IF($D$6="endosado",$D$13,IF(Cotizador!$X$116="anual",IF(N77=1,Cotizador!$Y$106,0),Cotizador!$Y$106)))),"")</f>
        <v>#VALUE!</v>
      </c>
      <c r="L77" s="44" t="str">
        <f t="shared" si="4"/>
        <v>#VALUE!</v>
      </c>
      <c r="M77" s="76" t="str">
        <f t="shared" si="5"/>
        <v>Diciembre</v>
      </c>
      <c r="N77" s="76" t="str">
        <f t="shared" si="15"/>
        <v>#VALUE!</v>
      </c>
    </row>
    <row r="78" ht="12.75" customHeight="1">
      <c r="A78" s="111">
        <f t="shared" si="6"/>
        <v>1</v>
      </c>
      <c r="B78" s="108">
        <f t="shared" si="7"/>
        <v>0</v>
      </c>
      <c r="C78" s="108">
        <f t="shared" si="8"/>
        <v>0</v>
      </c>
      <c r="D78" s="109">
        <f t="shared" si="2"/>
        <v>31</v>
      </c>
      <c r="E78" s="73">
        <f t="shared" si="11"/>
        <v>60</v>
      </c>
      <c r="F78" s="44" t="str">
        <f t="shared" si="9"/>
        <v>#VALUE!</v>
      </c>
      <c r="G78" s="110" t="str">
        <f t="shared" si="12"/>
        <v>#VALUE!</v>
      </c>
      <c r="H78" s="44" t="str">
        <f t="shared" si="13"/>
        <v>#VALUE!</v>
      </c>
      <c r="I78" s="44" t="str">
        <f t="shared" si="3"/>
        <v>#VALUE!</v>
      </c>
      <c r="J78" s="44" t="str">
        <f t="shared" si="14"/>
        <v>#VALUE!</v>
      </c>
      <c r="K78" s="44" t="str">
        <f>IF(E78&lt;=$E$5,IF(F78=0,0,IF(Cotizador!$D$11="fiduciario",0,IF($D$6="endosado",$D$13,IF(Cotizador!$X$116="anual",IF(N78=1,Cotizador!$Y$106,0),Cotizador!$Y$106)))),"")</f>
        <v>#VALUE!</v>
      </c>
      <c r="L78" s="44" t="str">
        <f t="shared" si="4"/>
        <v>#VALUE!</v>
      </c>
      <c r="M78" s="76" t="str">
        <f t="shared" si="5"/>
        <v>Enero</v>
      </c>
      <c r="N78" s="76" t="str">
        <f t="shared" si="15"/>
        <v>#VALUE!</v>
      </c>
    </row>
    <row r="79" ht="12.75" customHeight="1">
      <c r="A79" s="111">
        <f t="shared" si="6"/>
        <v>2</v>
      </c>
      <c r="B79" s="108">
        <f t="shared" si="7"/>
        <v>0</v>
      </c>
      <c r="C79" s="108">
        <f t="shared" si="8"/>
        <v>0</v>
      </c>
      <c r="D79" s="109">
        <f t="shared" si="2"/>
        <v>28</v>
      </c>
      <c r="E79" s="73">
        <f t="shared" si="11"/>
        <v>61</v>
      </c>
      <c r="F79" s="44" t="str">
        <f t="shared" si="9"/>
        <v>#VALUE!</v>
      </c>
      <c r="G79" s="110" t="str">
        <f t="shared" si="12"/>
        <v>#VALUE!</v>
      </c>
      <c r="H79" s="44" t="str">
        <f t="shared" si="13"/>
        <v>#VALUE!</v>
      </c>
      <c r="I79" s="44" t="str">
        <f t="shared" si="3"/>
        <v>#VALUE!</v>
      </c>
      <c r="J79" s="44" t="str">
        <f t="shared" si="14"/>
        <v>#VALUE!</v>
      </c>
      <c r="K79" s="44" t="str">
        <f>IF(E79&lt;=$E$5,IF(F79=0,0,IF(Cotizador!$D$11="fiduciario",0,IF($D$6="endosado",$D$13,IF(Cotizador!$X$116="anual",IF(N79=1,Cotizador!$Y$106,0),Cotizador!$Y$106)))),"")</f>
        <v>#VALUE!</v>
      </c>
      <c r="L79" s="44" t="str">
        <f t="shared" si="4"/>
        <v>#VALUE!</v>
      </c>
      <c r="M79" s="76" t="str">
        <f t="shared" si="5"/>
        <v>Febrero</v>
      </c>
      <c r="N79" s="76" t="str">
        <f t="shared" si="15"/>
        <v>#VALUE!</v>
      </c>
    </row>
    <row r="80" ht="12.75" customHeight="1">
      <c r="A80" s="111">
        <f t="shared" si="6"/>
        <v>3</v>
      </c>
      <c r="B80" s="108">
        <f t="shared" si="7"/>
        <v>0</v>
      </c>
      <c r="C80" s="108">
        <f t="shared" si="8"/>
        <v>0</v>
      </c>
      <c r="D80" s="109">
        <f t="shared" si="2"/>
        <v>31</v>
      </c>
      <c r="E80" s="73">
        <f t="shared" si="11"/>
        <v>62</v>
      </c>
      <c r="F80" s="44" t="str">
        <f t="shared" si="9"/>
        <v>#VALUE!</v>
      </c>
      <c r="G80" s="110" t="str">
        <f t="shared" si="12"/>
        <v>#VALUE!</v>
      </c>
      <c r="H80" s="44" t="str">
        <f t="shared" si="13"/>
        <v>#VALUE!</v>
      </c>
      <c r="I80" s="44" t="str">
        <f t="shared" si="3"/>
        <v>#VALUE!</v>
      </c>
      <c r="J80" s="44" t="str">
        <f t="shared" si="14"/>
        <v>#VALUE!</v>
      </c>
      <c r="K80" s="44" t="str">
        <f>IF(E80&lt;=$E$5,IF(F80=0,0,IF(Cotizador!$D$11="fiduciario",0,IF($D$6="endosado",$D$13,IF(Cotizador!$X$116="anual",IF(N80=1,Cotizador!$Y$106,0),Cotizador!$Y$106)))),"")</f>
        <v>#VALUE!</v>
      </c>
      <c r="L80" s="44" t="str">
        <f t="shared" si="4"/>
        <v>#VALUE!</v>
      </c>
      <c r="M80" s="76" t="str">
        <f t="shared" si="5"/>
        <v>Marzo</v>
      </c>
      <c r="N80" s="76" t="str">
        <f t="shared" si="15"/>
        <v>#VALUE!</v>
      </c>
    </row>
    <row r="81" ht="12.75" customHeight="1">
      <c r="A81" s="111">
        <f t="shared" si="6"/>
        <v>4</v>
      </c>
      <c r="B81" s="108">
        <f t="shared" si="7"/>
        <v>0</v>
      </c>
      <c r="C81" s="108">
        <f t="shared" si="8"/>
        <v>0</v>
      </c>
      <c r="D81" s="109">
        <f t="shared" si="2"/>
        <v>30</v>
      </c>
      <c r="E81" s="73">
        <f t="shared" si="11"/>
        <v>63</v>
      </c>
      <c r="F81" s="44" t="str">
        <f t="shared" si="9"/>
        <v>#VALUE!</v>
      </c>
      <c r="G81" s="110" t="str">
        <f t="shared" si="12"/>
        <v>#VALUE!</v>
      </c>
      <c r="H81" s="44" t="str">
        <f t="shared" si="13"/>
        <v>#VALUE!</v>
      </c>
      <c r="I81" s="44" t="str">
        <f t="shared" si="3"/>
        <v>#VALUE!</v>
      </c>
      <c r="J81" s="44" t="str">
        <f t="shared" si="14"/>
        <v>#VALUE!</v>
      </c>
      <c r="K81" s="44" t="str">
        <f>IF(E81&lt;=$E$5,IF(F81=0,0,IF(Cotizador!$D$11="fiduciario",0,IF($D$6="endosado",$D$13,IF(Cotizador!$X$116="anual",IF(N81=1,Cotizador!$Y$106,0),Cotizador!$Y$106)))),"")</f>
        <v>#VALUE!</v>
      </c>
      <c r="L81" s="44" t="str">
        <f t="shared" si="4"/>
        <v>#VALUE!</v>
      </c>
      <c r="M81" s="76" t="str">
        <f t="shared" si="5"/>
        <v>Abril</v>
      </c>
      <c r="N81" s="76" t="str">
        <f t="shared" si="15"/>
        <v>#VALUE!</v>
      </c>
    </row>
    <row r="82" ht="12.75" customHeight="1">
      <c r="A82" s="111">
        <f t="shared" si="6"/>
        <v>5</v>
      </c>
      <c r="B82" s="108">
        <f t="shared" si="7"/>
        <v>0</v>
      </c>
      <c r="C82" s="108">
        <f t="shared" si="8"/>
        <v>0</v>
      </c>
      <c r="D82" s="109">
        <f t="shared" si="2"/>
        <v>31</v>
      </c>
      <c r="E82" s="73">
        <f t="shared" si="11"/>
        <v>64</v>
      </c>
      <c r="F82" s="44" t="str">
        <f t="shared" si="9"/>
        <v>#VALUE!</v>
      </c>
      <c r="G82" s="110" t="str">
        <f t="shared" si="12"/>
        <v>#VALUE!</v>
      </c>
      <c r="H82" s="44" t="str">
        <f t="shared" si="13"/>
        <v>#VALUE!</v>
      </c>
      <c r="I82" s="44" t="str">
        <f t="shared" si="3"/>
        <v>#VALUE!</v>
      </c>
      <c r="J82" s="44" t="str">
        <f t="shared" si="14"/>
        <v>#VALUE!</v>
      </c>
      <c r="K82" s="44" t="str">
        <f>IF(E82&lt;=$E$5,IF(F82=0,0,IF(Cotizador!$D$11="fiduciario",0,IF($D$6="endosado",$D$13,IF(Cotizador!$X$116="anual",IF(N82=1,Cotizador!$Y$106,0),Cotizador!$Y$106)))),"")</f>
        <v>#VALUE!</v>
      </c>
      <c r="L82" s="44" t="str">
        <f t="shared" si="4"/>
        <v>#VALUE!</v>
      </c>
      <c r="M82" s="76" t="str">
        <f t="shared" si="5"/>
        <v>Mayo</v>
      </c>
      <c r="N82" s="76" t="str">
        <f t="shared" si="15"/>
        <v>#VALUE!</v>
      </c>
    </row>
    <row r="83" ht="12.75" customHeight="1">
      <c r="A83" s="111">
        <f t="shared" si="6"/>
        <v>6</v>
      </c>
      <c r="B83" s="108">
        <f t="shared" si="7"/>
        <v>0</v>
      </c>
      <c r="C83" s="108">
        <f t="shared" si="8"/>
        <v>0</v>
      </c>
      <c r="D83" s="109">
        <f t="shared" si="2"/>
        <v>30</v>
      </c>
      <c r="E83" s="73">
        <f t="shared" si="11"/>
        <v>65</v>
      </c>
      <c r="F83" s="44" t="str">
        <f t="shared" si="9"/>
        <v>#VALUE!</v>
      </c>
      <c r="G83" s="110" t="str">
        <f t="shared" si="12"/>
        <v>#VALUE!</v>
      </c>
      <c r="H83" s="44" t="str">
        <f t="shared" si="13"/>
        <v>#VALUE!</v>
      </c>
      <c r="I83" s="44" t="str">
        <f t="shared" si="3"/>
        <v>#VALUE!</v>
      </c>
      <c r="J83" s="44" t="str">
        <f t="shared" si="14"/>
        <v>#VALUE!</v>
      </c>
      <c r="K83" s="44" t="str">
        <f>IF(E83&lt;=$E$5,IF(F83=0,0,IF(Cotizador!$D$11="fiduciario",0,IF($D$6="endosado",$D$13,IF(Cotizador!$X$116="anual",IF(N83=1,Cotizador!$Y$106,0),Cotizador!$Y$106)))),"")</f>
        <v>#VALUE!</v>
      </c>
      <c r="L83" s="44" t="str">
        <f t="shared" si="4"/>
        <v>#VALUE!</v>
      </c>
      <c r="M83" s="76" t="str">
        <f t="shared" si="5"/>
        <v>Junio</v>
      </c>
      <c r="N83" s="76" t="str">
        <f t="shared" si="15"/>
        <v>#VALUE!</v>
      </c>
    </row>
    <row r="84" ht="12.75" customHeight="1">
      <c r="A84" s="111">
        <f t="shared" si="6"/>
        <v>7</v>
      </c>
      <c r="B84" s="108">
        <f t="shared" si="7"/>
        <v>0</v>
      </c>
      <c r="C84" s="108">
        <f t="shared" si="8"/>
        <v>0</v>
      </c>
      <c r="D84" s="109">
        <f t="shared" si="2"/>
        <v>31</v>
      </c>
      <c r="E84" s="73">
        <f t="shared" si="11"/>
        <v>66</v>
      </c>
      <c r="F84" s="44" t="str">
        <f t="shared" si="9"/>
        <v>#VALUE!</v>
      </c>
      <c r="G84" s="110" t="str">
        <f t="shared" si="12"/>
        <v>#VALUE!</v>
      </c>
      <c r="H84" s="44" t="str">
        <f t="shared" si="13"/>
        <v>#VALUE!</v>
      </c>
      <c r="I84" s="44" t="str">
        <f t="shared" si="3"/>
        <v>#VALUE!</v>
      </c>
      <c r="J84" s="44" t="str">
        <f t="shared" si="14"/>
        <v>#VALUE!</v>
      </c>
      <c r="K84" s="44" t="str">
        <f>IF(E84&lt;=$E$5,IF(F84=0,0,IF(Cotizador!$D$11="fiduciario",0,IF($D$6="endosado",$D$13,IF(Cotizador!$X$116="anual",IF(N84=1,Cotizador!$Y$106,0),Cotizador!$Y$106)))),"")</f>
        <v>#VALUE!</v>
      </c>
      <c r="L84" s="44" t="str">
        <f t="shared" si="4"/>
        <v>#VALUE!</v>
      </c>
      <c r="M84" s="76" t="str">
        <f t="shared" si="5"/>
        <v>Julio</v>
      </c>
      <c r="N84" s="76" t="str">
        <f t="shared" si="15"/>
        <v>#VALUE!</v>
      </c>
    </row>
    <row r="85" ht="12.75" customHeight="1">
      <c r="A85" s="111">
        <f t="shared" si="6"/>
        <v>8</v>
      </c>
      <c r="B85" s="108">
        <f t="shared" si="7"/>
        <v>0</v>
      </c>
      <c r="C85" s="108">
        <f t="shared" si="8"/>
        <v>0</v>
      </c>
      <c r="D85" s="109">
        <f t="shared" si="2"/>
        <v>31</v>
      </c>
      <c r="E85" s="73">
        <f t="shared" si="11"/>
        <v>67</v>
      </c>
      <c r="F85" s="44" t="str">
        <f t="shared" si="9"/>
        <v>#VALUE!</v>
      </c>
      <c r="G85" s="110" t="str">
        <f t="shared" si="12"/>
        <v>#VALUE!</v>
      </c>
      <c r="H85" s="44" t="str">
        <f t="shared" si="13"/>
        <v>#VALUE!</v>
      </c>
      <c r="I85" s="44" t="str">
        <f t="shared" si="3"/>
        <v>#VALUE!</v>
      </c>
      <c r="J85" s="44" t="str">
        <f t="shared" si="14"/>
        <v>#VALUE!</v>
      </c>
      <c r="K85" s="44" t="str">
        <f>IF(E85&lt;=$E$5,IF(F85=0,0,IF(Cotizador!$D$11="fiduciario",0,IF($D$6="endosado",$D$13,IF(Cotizador!$X$116="anual",IF(N85=1,Cotizador!$Y$106,0),Cotizador!$Y$106)))),"")</f>
        <v>#VALUE!</v>
      </c>
      <c r="L85" s="44" t="str">
        <f t="shared" si="4"/>
        <v>#VALUE!</v>
      </c>
      <c r="M85" s="76" t="str">
        <f t="shared" si="5"/>
        <v>Agosto</v>
      </c>
      <c r="N85" s="76" t="str">
        <f t="shared" si="15"/>
        <v>#VALUE!</v>
      </c>
    </row>
    <row r="86" ht="12.75" customHeight="1">
      <c r="A86" s="111">
        <f t="shared" si="6"/>
        <v>9</v>
      </c>
      <c r="B86" s="108">
        <f t="shared" si="7"/>
        <v>0</v>
      </c>
      <c r="C86" s="108">
        <f t="shared" si="8"/>
        <v>0</v>
      </c>
      <c r="D86" s="109">
        <f t="shared" si="2"/>
        <v>30</v>
      </c>
      <c r="E86" s="73">
        <f t="shared" si="11"/>
        <v>68</v>
      </c>
      <c r="F86" s="44" t="str">
        <f t="shared" si="9"/>
        <v>#VALUE!</v>
      </c>
      <c r="G86" s="110" t="str">
        <f t="shared" si="12"/>
        <v>#VALUE!</v>
      </c>
      <c r="H86" s="44" t="str">
        <f t="shared" si="13"/>
        <v>#VALUE!</v>
      </c>
      <c r="I86" s="44" t="str">
        <f t="shared" si="3"/>
        <v>#VALUE!</v>
      </c>
      <c r="J86" s="44" t="str">
        <f t="shared" si="14"/>
        <v>#VALUE!</v>
      </c>
      <c r="K86" s="44" t="str">
        <f>IF(E86&lt;=$E$5,IF(F86=0,0,IF(Cotizador!$D$11="fiduciario",0,IF($D$6="endosado",$D$13,IF(Cotizador!$X$116="anual",IF(N86=1,Cotizador!$Y$106,0),Cotizador!$Y$106)))),"")</f>
        <v>#VALUE!</v>
      </c>
      <c r="L86" s="44" t="str">
        <f t="shared" si="4"/>
        <v>#VALUE!</v>
      </c>
      <c r="M86" s="76" t="str">
        <f t="shared" si="5"/>
        <v>Septiembre</v>
      </c>
      <c r="N86" s="76" t="str">
        <f t="shared" si="15"/>
        <v>#VALUE!</v>
      </c>
    </row>
    <row r="87" ht="12.75" customHeight="1">
      <c r="A87" s="111">
        <f t="shared" si="6"/>
        <v>10</v>
      </c>
      <c r="B87" s="108">
        <f t="shared" si="7"/>
        <v>0</v>
      </c>
      <c r="C87" s="108">
        <f t="shared" si="8"/>
        <v>0</v>
      </c>
      <c r="D87" s="109">
        <f t="shared" si="2"/>
        <v>31</v>
      </c>
      <c r="E87" s="73">
        <f t="shared" si="11"/>
        <v>69</v>
      </c>
      <c r="F87" s="44" t="str">
        <f t="shared" si="9"/>
        <v>#VALUE!</v>
      </c>
      <c r="G87" s="110" t="str">
        <f t="shared" si="12"/>
        <v>#VALUE!</v>
      </c>
      <c r="H87" s="44" t="str">
        <f t="shared" si="13"/>
        <v>#VALUE!</v>
      </c>
      <c r="I87" s="44" t="str">
        <f t="shared" si="3"/>
        <v>#VALUE!</v>
      </c>
      <c r="J87" s="44" t="str">
        <f t="shared" si="14"/>
        <v>#VALUE!</v>
      </c>
      <c r="K87" s="44" t="str">
        <f>IF(E87&lt;=$E$5,IF(F87=0,0,IF(Cotizador!$D$11="fiduciario",0,IF($D$6="endosado",$D$13,IF(Cotizador!$X$116="anual",IF(N87=1,Cotizador!$Y$106,0),Cotizador!$Y$106)))),"")</f>
        <v>#VALUE!</v>
      </c>
      <c r="L87" s="44" t="str">
        <f t="shared" si="4"/>
        <v>#VALUE!</v>
      </c>
      <c r="M87" s="76" t="str">
        <f t="shared" si="5"/>
        <v>Octubre</v>
      </c>
      <c r="N87" s="76" t="str">
        <f t="shared" si="15"/>
        <v>#VALUE!</v>
      </c>
    </row>
    <row r="88" ht="12.75" customHeight="1">
      <c r="A88" s="111">
        <f t="shared" si="6"/>
        <v>11</v>
      </c>
      <c r="B88" s="108">
        <f t="shared" si="7"/>
        <v>0</v>
      </c>
      <c r="C88" s="108">
        <f t="shared" si="8"/>
        <v>0</v>
      </c>
      <c r="D88" s="109">
        <f t="shared" si="2"/>
        <v>30</v>
      </c>
      <c r="E88" s="73">
        <f t="shared" si="11"/>
        <v>70</v>
      </c>
      <c r="F88" s="44" t="str">
        <f t="shared" si="9"/>
        <v>#VALUE!</v>
      </c>
      <c r="G88" s="110" t="str">
        <f t="shared" si="12"/>
        <v>#VALUE!</v>
      </c>
      <c r="H88" s="44" t="str">
        <f t="shared" si="13"/>
        <v>#VALUE!</v>
      </c>
      <c r="I88" s="44" t="str">
        <f t="shared" si="3"/>
        <v>#VALUE!</v>
      </c>
      <c r="J88" s="44" t="str">
        <f t="shared" si="14"/>
        <v>#VALUE!</v>
      </c>
      <c r="K88" s="44" t="str">
        <f>IF(E88&lt;=$E$5,IF(F88=0,0,IF(Cotizador!$D$11="fiduciario",0,IF($D$6="endosado",$D$13,IF(Cotizador!$X$116="anual",IF(N88=1,Cotizador!$Y$106,0),Cotizador!$Y$106)))),"")</f>
        <v>#VALUE!</v>
      </c>
      <c r="L88" s="44" t="str">
        <f t="shared" si="4"/>
        <v>#VALUE!</v>
      </c>
      <c r="M88" s="76" t="str">
        <f t="shared" si="5"/>
        <v>Noviembre</v>
      </c>
      <c r="N88" s="76" t="str">
        <f t="shared" si="15"/>
        <v>#VALUE!</v>
      </c>
    </row>
    <row r="89" ht="12.75" customHeight="1">
      <c r="A89" s="111">
        <f t="shared" si="6"/>
        <v>12</v>
      </c>
      <c r="B89" s="108">
        <f t="shared" si="7"/>
        <v>0</v>
      </c>
      <c r="C89" s="108">
        <f t="shared" si="8"/>
        <v>0</v>
      </c>
      <c r="D89" s="109">
        <f t="shared" si="2"/>
        <v>31</v>
      </c>
      <c r="E89" s="73">
        <f t="shared" si="11"/>
        <v>71</v>
      </c>
      <c r="F89" s="44" t="str">
        <f t="shared" si="9"/>
        <v>#VALUE!</v>
      </c>
      <c r="G89" s="110" t="str">
        <f t="shared" si="12"/>
        <v>#VALUE!</v>
      </c>
      <c r="H89" s="44" t="str">
        <f t="shared" si="13"/>
        <v>#VALUE!</v>
      </c>
      <c r="I89" s="44" t="str">
        <f t="shared" si="3"/>
        <v>#VALUE!</v>
      </c>
      <c r="J89" s="44" t="str">
        <f t="shared" si="14"/>
        <v>#VALUE!</v>
      </c>
      <c r="K89" s="44" t="str">
        <f>IF(E89&lt;=$E$5,IF(F89=0,0,IF(Cotizador!$D$11="fiduciario",0,IF($D$6="endosado",$D$13,IF(Cotizador!$X$116="anual",IF(N89=1,Cotizador!$Y$106,0),Cotizador!$Y$106)))),"")</f>
        <v>#VALUE!</v>
      </c>
      <c r="L89" s="44" t="str">
        <f t="shared" si="4"/>
        <v>#VALUE!</v>
      </c>
      <c r="M89" s="76" t="str">
        <f t="shared" si="5"/>
        <v>Diciembre</v>
      </c>
      <c r="N89" s="76" t="str">
        <f t="shared" si="15"/>
        <v>#VALUE!</v>
      </c>
    </row>
    <row r="90" ht="12.75" customHeight="1">
      <c r="A90" s="111">
        <f t="shared" si="6"/>
        <v>1</v>
      </c>
      <c r="B90" s="108">
        <f t="shared" si="7"/>
        <v>0</v>
      </c>
      <c r="C90" s="108">
        <f t="shared" si="8"/>
        <v>0</v>
      </c>
      <c r="D90" s="109">
        <f t="shared" si="2"/>
        <v>31</v>
      </c>
      <c r="E90" s="73">
        <f t="shared" si="11"/>
        <v>72</v>
      </c>
      <c r="F90" s="44" t="str">
        <f t="shared" si="9"/>
        <v>#VALUE!</v>
      </c>
      <c r="G90" s="110" t="str">
        <f t="shared" si="12"/>
        <v>#VALUE!</v>
      </c>
      <c r="H90" s="44" t="str">
        <f t="shared" si="13"/>
        <v>#VALUE!</v>
      </c>
      <c r="I90" s="44" t="str">
        <f t="shared" si="3"/>
        <v>#VALUE!</v>
      </c>
      <c r="J90" s="44" t="str">
        <f t="shared" si="14"/>
        <v>#VALUE!</v>
      </c>
      <c r="K90" s="44" t="str">
        <f>IF(E90&lt;=$E$5,IF(F90=0,0,IF(Cotizador!$D$11="fiduciario",0,IF($D$6="endosado",$D$13,IF(Cotizador!$X$116="anual",IF(N90=1,Cotizador!$Y$106,0),Cotizador!$Y$106)))),"")</f>
        <v>#VALUE!</v>
      </c>
      <c r="L90" s="44" t="str">
        <f t="shared" si="4"/>
        <v>#VALUE!</v>
      </c>
      <c r="M90" s="76" t="str">
        <f t="shared" si="5"/>
        <v>Enero</v>
      </c>
      <c r="N90" s="76" t="str">
        <f t="shared" si="15"/>
        <v>#VALUE!</v>
      </c>
    </row>
    <row r="91" ht="12.75" customHeight="1">
      <c r="A91" s="111">
        <f t="shared" si="6"/>
        <v>2</v>
      </c>
      <c r="B91" s="108">
        <f t="shared" si="7"/>
        <v>0</v>
      </c>
      <c r="C91" s="108">
        <f t="shared" si="8"/>
        <v>0</v>
      </c>
      <c r="D91" s="109">
        <f t="shared" si="2"/>
        <v>28</v>
      </c>
      <c r="E91" s="73">
        <f t="shared" si="11"/>
        <v>73</v>
      </c>
      <c r="F91" s="44" t="str">
        <f t="shared" si="9"/>
        <v>#VALUE!</v>
      </c>
      <c r="G91" s="110" t="str">
        <f t="shared" si="12"/>
        <v>#VALUE!</v>
      </c>
      <c r="H91" s="44" t="str">
        <f t="shared" si="13"/>
        <v>#VALUE!</v>
      </c>
      <c r="I91" s="44" t="str">
        <f t="shared" si="3"/>
        <v>#VALUE!</v>
      </c>
      <c r="J91" s="44" t="str">
        <f t="shared" si="14"/>
        <v>#VALUE!</v>
      </c>
      <c r="K91" s="44" t="str">
        <f>IF(E91&lt;=$E$5,IF(F91=0,0,IF(Cotizador!$D$11="fiduciario",0,IF($D$6="endosado",$D$13,IF(Cotizador!$X$116="anual",IF(N91=1,Cotizador!$Y$106,0),Cotizador!$Y$106)))),"")</f>
        <v>#VALUE!</v>
      </c>
      <c r="L91" s="44" t="str">
        <f t="shared" si="4"/>
        <v>#VALUE!</v>
      </c>
      <c r="M91" s="76" t="str">
        <f t="shared" si="5"/>
        <v>Febrero</v>
      </c>
      <c r="N91" s="76" t="str">
        <f t="shared" si="15"/>
        <v>#VALUE!</v>
      </c>
    </row>
    <row r="92" ht="12.75" customHeight="1">
      <c r="A92" s="111">
        <f t="shared" si="6"/>
        <v>3</v>
      </c>
      <c r="B92" s="108">
        <f t="shared" si="7"/>
        <v>0</v>
      </c>
      <c r="C92" s="108">
        <f t="shared" si="8"/>
        <v>0</v>
      </c>
      <c r="D92" s="109">
        <f t="shared" si="2"/>
        <v>31</v>
      </c>
      <c r="E92" s="73">
        <f t="shared" si="11"/>
        <v>74</v>
      </c>
      <c r="F92" s="44" t="str">
        <f t="shared" si="9"/>
        <v>#VALUE!</v>
      </c>
      <c r="G92" s="110" t="str">
        <f t="shared" si="12"/>
        <v>#VALUE!</v>
      </c>
      <c r="H92" s="44" t="str">
        <f t="shared" si="13"/>
        <v>#VALUE!</v>
      </c>
      <c r="I92" s="44" t="str">
        <f t="shared" si="3"/>
        <v>#VALUE!</v>
      </c>
      <c r="J92" s="44" t="str">
        <f t="shared" si="14"/>
        <v>#VALUE!</v>
      </c>
      <c r="K92" s="44" t="str">
        <f>IF(E92&lt;=$E$5,IF(F92=0,0,IF(Cotizador!$D$11="fiduciario",0,IF($D$6="endosado",$D$13,IF(Cotizador!$X$116="anual",IF(N92=1,Cotizador!$Y$106,0),Cotizador!$Y$106)))),"")</f>
        <v>#VALUE!</v>
      </c>
      <c r="L92" s="44" t="str">
        <f t="shared" si="4"/>
        <v>#VALUE!</v>
      </c>
      <c r="M92" s="76" t="str">
        <f t="shared" si="5"/>
        <v>Marzo</v>
      </c>
      <c r="N92" s="76" t="str">
        <f t="shared" si="15"/>
        <v>#VALUE!</v>
      </c>
    </row>
    <row r="93" ht="12.75" customHeight="1">
      <c r="A93" s="111">
        <f t="shared" si="6"/>
        <v>4</v>
      </c>
      <c r="B93" s="108">
        <f t="shared" si="7"/>
        <v>0</v>
      </c>
      <c r="C93" s="108">
        <f t="shared" si="8"/>
        <v>0</v>
      </c>
      <c r="D93" s="109">
        <f t="shared" si="2"/>
        <v>30</v>
      </c>
      <c r="E93" s="73">
        <f t="shared" si="11"/>
        <v>75</v>
      </c>
      <c r="F93" s="44" t="str">
        <f t="shared" si="9"/>
        <v>#VALUE!</v>
      </c>
      <c r="G93" s="110" t="str">
        <f t="shared" si="12"/>
        <v>#VALUE!</v>
      </c>
      <c r="H93" s="44" t="str">
        <f t="shared" si="13"/>
        <v>#VALUE!</v>
      </c>
      <c r="I93" s="44" t="str">
        <f t="shared" si="3"/>
        <v>#VALUE!</v>
      </c>
      <c r="J93" s="44" t="str">
        <f t="shared" si="14"/>
        <v>#VALUE!</v>
      </c>
      <c r="K93" s="44" t="str">
        <f>IF(E93&lt;=$E$5,IF(F93=0,0,IF(Cotizador!$D$11="fiduciario",0,IF($D$6="endosado",$D$13,IF(Cotizador!$X$116="anual",IF(N93=1,Cotizador!$Y$106,0),Cotizador!$Y$106)))),"")</f>
        <v>#VALUE!</v>
      </c>
      <c r="L93" s="44" t="str">
        <f t="shared" si="4"/>
        <v>#VALUE!</v>
      </c>
      <c r="M93" s="76" t="str">
        <f t="shared" si="5"/>
        <v>Abril</v>
      </c>
      <c r="N93" s="76" t="str">
        <f t="shared" si="15"/>
        <v>#VALUE!</v>
      </c>
    </row>
    <row r="94" ht="12.75" customHeight="1">
      <c r="A94" s="111">
        <f t="shared" si="6"/>
        <v>5</v>
      </c>
      <c r="B94" s="108">
        <f t="shared" si="7"/>
        <v>0</v>
      </c>
      <c r="C94" s="108">
        <f t="shared" si="8"/>
        <v>0</v>
      </c>
      <c r="D94" s="109">
        <f t="shared" si="2"/>
        <v>31</v>
      </c>
      <c r="E94" s="73">
        <f t="shared" si="11"/>
        <v>76</v>
      </c>
      <c r="F94" s="44" t="str">
        <f t="shared" si="9"/>
        <v>#VALUE!</v>
      </c>
      <c r="G94" s="110" t="str">
        <f t="shared" si="12"/>
        <v>#VALUE!</v>
      </c>
      <c r="H94" s="44" t="str">
        <f t="shared" si="13"/>
        <v>#VALUE!</v>
      </c>
      <c r="I94" s="44" t="str">
        <f t="shared" si="3"/>
        <v>#VALUE!</v>
      </c>
      <c r="J94" s="44" t="str">
        <f t="shared" si="14"/>
        <v>#VALUE!</v>
      </c>
      <c r="K94" s="44" t="str">
        <f>IF(E94&lt;=$E$5,IF(F94=0,0,IF(Cotizador!$D$11="fiduciario",0,IF($D$6="endosado",$D$13,IF(Cotizador!$X$116="anual",IF(N94=1,Cotizador!$Y$106,0),Cotizador!$Y$106)))),"")</f>
        <v>#VALUE!</v>
      </c>
      <c r="L94" s="44" t="str">
        <f t="shared" si="4"/>
        <v>#VALUE!</v>
      </c>
      <c r="M94" s="76" t="str">
        <f t="shared" si="5"/>
        <v>Mayo</v>
      </c>
      <c r="N94" s="76" t="str">
        <f t="shared" si="15"/>
        <v>#VALUE!</v>
      </c>
    </row>
    <row r="95" ht="12.75" customHeight="1">
      <c r="A95" s="111">
        <f t="shared" si="6"/>
        <v>6</v>
      </c>
      <c r="B95" s="108">
        <f t="shared" si="7"/>
        <v>0</v>
      </c>
      <c r="C95" s="108">
        <f t="shared" si="8"/>
        <v>0</v>
      </c>
      <c r="D95" s="109">
        <f t="shared" si="2"/>
        <v>30</v>
      </c>
      <c r="E95" s="73">
        <f t="shared" si="11"/>
        <v>77</v>
      </c>
      <c r="F95" s="44" t="str">
        <f t="shared" si="9"/>
        <v>#VALUE!</v>
      </c>
      <c r="G95" s="110" t="str">
        <f t="shared" si="12"/>
        <v>#VALUE!</v>
      </c>
      <c r="H95" s="44" t="str">
        <f t="shared" si="13"/>
        <v>#VALUE!</v>
      </c>
      <c r="I95" s="44" t="str">
        <f t="shared" si="3"/>
        <v>#VALUE!</v>
      </c>
      <c r="J95" s="44" t="str">
        <f t="shared" si="14"/>
        <v>#VALUE!</v>
      </c>
      <c r="K95" s="44" t="str">
        <f>IF(E95&lt;=$E$5,IF(F95=0,0,IF(Cotizador!$D$11="fiduciario",0,IF($D$6="endosado",$D$13,IF(Cotizador!$X$116="anual",IF(N95=1,Cotizador!$Y$106,0),Cotizador!$Y$106)))),"")</f>
        <v>#VALUE!</v>
      </c>
      <c r="L95" s="44" t="str">
        <f t="shared" si="4"/>
        <v>#VALUE!</v>
      </c>
      <c r="M95" s="76" t="str">
        <f t="shared" si="5"/>
        <v>Junio</v>
      </c>
      <c r="N95" s="76" t="str">
        <f t="shared" si="15"/>
        <v>#VALUE!</v>
      </c>
    </row>
    <row r="96" ht="12.75" customHeight="1">
      <c r="A96" s="111">
        <f t="shared" si="6"/>
        <v>7</v>
      </c>
      <c r="B96" s="108">
        <f t="shared" si="7"/>
        <v>0</v>
      </c>
      <c r="C96" s="108">
        <f t="shared" si="8"/>
        <v>0</v>
      </c>
      <c r="D96" s="109">
        <f t="shared" si="2"/>
        <v>31</v>
      </c>
      <c r="E96" s="73">
        <f t="shared" si="11"/>
        <v>78</v>
      </c>
      <c r="F96" s="44" t="str">
        <f t="shared" si="9"/>
        <v>#VALUE!</v>
      </c>
      <c r="G96" s="110" t="str">
        <f t="shared" si="12"/>
        <v>#VALUE!</v>
      </c>
      <c r="H96" s="44" t="str">
        <f t="shared" si="13"/>
        <v>#VALUE!</v>
      </c>
      <c r="I96" s="44" t="str">
        <f t="shared" si="3"/>
        <v>#VALUE!</v>
      </c>
      <c r="J96" s="44" t="str">
        <f t="shared" si="14"/>
        <v>#VALUE!</v>
      </c>
      <c r="K96" s="44" t="str">
        <f>IF(E96&lt;=$E$5,IF(F96=0,0,IF(Cotizador!$D$11="fiduciario",0,IF($D$6="endosado",$D$13,IF(Cotizador!$X$116="anual",IF(N96=1,Cotizador!$Y$106,0),Cotizador!$Y$106)))),"")</f>
        <v>#VALUE!</v>
      </c>
      <c r="L96" s="44" t="str">
        <f t="shared" si="4"/>
        <v>#VALUE!</v>
      </c>
      <c r="M96" s="76" t="str">
        <f t="shared" si="5"/>
        <v>Julio</v>
      </c>
      <c r="N96" s="76" t="str">
        <f t="shared" si="15"/>
        <v>#VALUE!</v>
      </c>
    </row>
    <row r="97" ht="12.75" customHeight="1">
      <c r="A97" s="111">
        <f t="shared" si="6"/>
        <v>8</v>
      </c>
      <c r="B97" s="108">
        <f t="shared" si="7"/>
        <v>0</v>
      </c>
      <c r="C97" s="108">
        <f t="shared" si="8"/>
        <v>0</v>
      </c>
      <c r="D97" s="109">
        <f t="shared" si="2"/>
        <v>31</v>
      </c>
      <c r="E97" s="73">
        <f t="shared" si="11"/>
        <v>79</v>
      </c>
      <c r="F97" s="44" t="str">
        <f t="shared" si="9"/>
        <v>#VALUE!</v>
      </c>
      <c r="G97" s="110" t="str">
        <f t="shared" si="12"/>
        <v>#VALUE!</v>
      </c>
      <c r="H97" s="44" t="str">
        <f t="shared" si="13"/>
        <v>#VALUE!</v>
      </c>
      <c r="I97" s="44" t="str">
        <f t="shared" si="3"/>
        <v>#VALUE!</v>
      </c>
      <c r="J97" s="44" t="str">
        <f t="shared" si="14"/>
        <v>#VALUE!</v>
      </c>
      <c r="K97" s="44" t="str">
        <f>IF(E97&lt;=$E$5,IF(F97=0,0,IF(Cotizador!$D$11="fiduciario",0,IF($D$6="endosado",$D$13,IF(Cotizador!$X$116="anual",IF(N97=1,Cotizador!$Y$106,0),Cotizador!$Y$106)))),"")</f>
        <v>#VALUE!</v>
      </c>
      <c r="L97" s="44" t="str">
        <f t="shared" si="4"/>
        <v>#VALUE!</v>
      </c>
      <c r="M97" s="76" t="str">
        <f t="shared" si="5"/>
        <v>Agosto</v>
      </c>
      <c r="N97" s="76" t="str">
        <f t="shared" si="15"/>
        <v>#VALUE!</v>
      </c>
    </row>
    <row r="98" ht="12.75" customHeight="1">
      <c r="A98" s="111">
        <f t="shared" si="6"/>
        <v>9</v>
      </c>
      <c r="B98" s="108">
        <f t="shared" si="7"/>
        <v>0</v>
      </c>
      <c r="C98" s="108">
        <f t="shared" si="8"/>
        <v>0</v>
      </c>
      <c r="D98" s="109">
        <f t="shared" si="2"/>
        <v>30</v>
      </c>
      <c r="E98" s="73">
        <f t="shared" si="11"/>
        <v>80</v>
      </c>
      <c r="F98" s="44" t="str">
        <f t="shared" si="9"/>
        <v>#VALUE!</v>
      </c>
      <c r="G98" s="110" t="str">
        <f t="shared" si="12"/>
        <v>#VALUE!</v>
      </c>
      <c r="H98" s="44" t="str">
        <f t="shared" si="13"/>
        <v>#VALUE!</v>
      </c>
      <c r="I98" s="44" t="str">
        <f t="shared" si="3"/>
        <v>#VALUE!</v>
      </c>
      <c r="J98" s="44" t="str">
        <f t="shared" si="14"/>
        <v>#VALUE!</v>
      </c>
      <c r="K98" s="44" t="str">
        <f>IF(E98&lt;=$E$5,IF(F98=0,0,IF(Cotizador!$D$11="fiduciario",0,IF($D$6="endosado",$D$13,IF(Cotizador!$X$116="anual",IF(N98=1,Cotizador!$Y$106,0),Cotizador!$Y$106)))),"")</f>
        <v>#VALUE!</v>
      </c>
      <c r="L98" s="44" t="str">
        <f t="shared" si="4"/>
        <v>#VALUE!</v>
      </c>
      <c r="M98" s="76" t="str">
        <f t="shared" si="5"/>
        <v>Septiembre</v>
      </c>
      <c r="N98" s="76" t="str">
        <f t="shared" si="15"/>
        <v>#VALUE!</v>
      </c>
    </row>
    <row r="99" ht="12.75" customHeight="1">
      <c r="A99" s="111">
        <f t="shared" si="6"/>
        <v>10</v>
      </c>
      <c r="B99" s="108">
        <f t="shared" si="7"/>
        <v>0</v>
      </c>
      <c r="C99" s="108">
        <f t="shared" si="8"/>
        <v>0</v>
      </c>
      <c r="D99" s="109">
        <f t="shared" si="2"/>
        <v>31</v>
      </c>
      <c r="E99" s="73">
        <f t="shared" si="11"/>
        <v>81</v>
      </c>
      <c r="F99" s="44" t="str">
        <f t="shared" si="9"/>
        <v>#VALUE!</v>
      </c>
      <c r="G99" s="110" t="str">
        <f t="shared" si="12"/>
        <v>#VALUE!</v>
      </c>
      <c r="H99" s="44" t="str">
        <f t="shared" si="13"/>
        <v>#VALUE!</v>
      </c>
      <c r="I99" s="44" t="str">
        <f t="shared" si="3"/>
        <v>#VALUE!</v>
      </c>
      <c r="J99" s="44" t="str">
        <f t="shared" si="14"/>
        <v>#VALUE!</v>
      </c>
      <c r="K99" s="44" t="str">
        <f>IF(E99&lt;=$E$5,IF(F99=0,0,IF(Cotizador!$D$11="fiduciario",0,IF($D$6="endosado",$D$13,IF(Cotizador!$X$116="anual",IF(N99=1,Cotizador!$Y$106,0),Cotizador!$Y$106)))),"")</f>
        <v>#VALUE!</v>
      </c>
      <c r="L99" s="44" t="str">
        <f t="shared" si="4"/>
        <v>#VALUE!</v>
      </c>
      <c r="M99" s="76" t="str">
        <f t="shared" si="5"/>
        <v>Octubre</v>
      </c>
      <c r="N99" s="76" t="str">
        <f t="shared" si="15"/>
        <v>#VALUE!</v>
      </c>
    </row>
    <row r="100" ht="12.75" customHeight="1">
      <c r="A100" s="111">
        <f t="shared" si="6"/>
        <v>11</v>
      </c>
      <c r="B100" s="108">
        <f t="shared" si="7"/>
        <v>0</v>
      </c>
      <c r="C100" s="108">
        <f t="shared" si="8"/>
        <v>0</v>
      </c>
      <c r="D100" s="109">
        <f t="shared" si="2"/>
        <v>30</v>
      </c>
      <c r="E100" s="73">
        <f t="shared" si="11"/>
        <v>82</v>
      </c>
      <c r="F100" s="44" t="str">
        <f t="shared" si="9"/>
        <v>#VALUE!</v>
      </c>
      <c r="G100" s="110" t="str">
        <f t="shared" si="12"/>
        <v>#VALUE!</v>
      </c>
      <c r="H100" s="44" t="str">
        <f t="shared" si="13"/>
        <v>#VALUE!</v>
      </c>
      <c r="I100" s="44" t="str">
        <f t="shared" si="3"/>
        <v>#VALUE!</v>
      </c>
      <c r="J100" s="44" t="str">
        <f t="shared" si="14"/>
        <v>#VALUE!</v>
      </c>
      <c r="K100" s="44" t="str">
        <f>IF(E100&lt;=$E$5,IF(F100=0,0,IF(Cotizador!$D$11="fiduciario",0,IF($D$6="endosado",$D$13,IF(Cotizador!$X$116="anual",IF(N100=1,Cotizador!$Y$106,0),Cotizador!$Y$106)))),"")</f>
        <v>#VALUE!</v>
      </c>
      <c r="L100" s="44" t="str">
        <f t="shared" si="4"/>
        <v>#VALUE!</v>
      </c>
      <c r="M100" s="76" t="str">
        <f t="shared" si="5"/>
        <v>Noviembre</v>
      </c>
      <c r="N100" s="76" t="str">
        <f t="shared" si="15"/>
        <v>#VALUE!</v>
      </c>
    </row>
    <row r="101" ht="12.75" customHeight="1">
      <c r="A101" s="111">
        <f t="shared" si="6"/>
        <v>12</v>
      </c>
      <c r="B101" s="108">
        <f t="shared" si="7"/>
        <v>0</v>
      </c>
      <c r="C101" s="108">
        <f t="shared" si="8"/>
        <v>0</v>
      </c>
      <c r="D101" s="109">
        <f t="shared" si="2"/>
        <v>31</v>
      </c>
      <c r="E101" s="73">
        <f t="shared" si="11"/>
        <v>83</v>
      </c>
      <c r="F101" s="44" t="str">
        <f t="shared" si="9"/>
        <v>#VALUE!</v>
      </c>
      <c r="G101" s="110" t="str">
        <f t="shared" si="12"/>
        <v>#VALUE!</v>
      </c>
      <c r="H101" s="44" t="str">
        <f t="shared" si="13"/>
        <v>#VALUE!</v>
      </c>
      <c r="I101" s="44" t="str">
        <f t="shared" si="3"/>
        <v>#VALUE!</v>
      </c>
      <c r="J101" s="44" t="str">
        <f t="shared" si="14"/>
        <v>#VALUE!</v>
      </c>
      <c r="K101" s="44" t="str">
        <f>IF(E101&lt;=$E$5,IF(F101=0,0,IF(Cotizador!$D$11="fiduciario",0,IF($D$6="endosado",$D$13,IF(Cotizador!$X$116="anual",IF(N101=1,Cotizador!$Y$106,0),Cotizador!$Y$106)))),"")</f>
        <v>#VALUE!</v>
      </c>
      <c r="L101" s="44" t="str">
        <f t="shared" si="4"/>
        <v>#VALUE!</v>
      </c>
      <c r="M101" s="76" t="str">
        <f t="shared" si="5"/>
        <v>Diciembre</v>
      </c>
      <c r="N101" s="76" t="str">
        <f t="shared" si="15"/>
        <v>#VALUE!</v>
      </c>
    </row>
    <row r="102" ht="12.75" customHeight="1">
      <c r="A102" s="111">
        <f t="shared" si="6"/>
        <v>1</v>
      </c>
      <c r="B102" s="108">
        <f t="shared" si="7"/>
        <v>0</v>
      </c>
      <c r="C102" s="108">
        <f t="shared" si="8"/>
        <v>0</v>
      </c>
      <c r="D102" s="109">
        <f t="shared" si="2"/>
        <v>31</v>
      </c>
      <c r="E102" s="73">
        <f t="shared" si="11"/>
        <v>84</v>
      </c>
      <c r="F102" s="44" t="str">
        <f t="shared" si="9"/>
        <v>#VALUE!</v>
      </c>
      <c r="G102" s="110" t="str">
        <f t="shared" si="12"/>
        <v>#VALUE!</v>
      </c>
      <c r="H102" s="44" t="str">
        <f t="shared" si="13"/>
        <v>#VALUE!</v>
      </c>
      <c r="I102" s="44" t="str">
        <f t="shared" si="3"/>
        <v>#VALUE!</v>
      </c>
      <c r="J102" s="44" t="str">
        <f t="shared" si="14"/>
        <v>#VALUE!</v>
      </c>
      <c r="K102" s="44" t="str">
        <f>IF(E102&lt;=$E$5,IF(F102=0,0,IF(Cotizador!$D$11="fiduciario",0,IF($D$6="endosado",$D$13,IF(Cotizador!$X$116="anual",IF(N102=1,Cotizador!$Y$106,0),Cotizador!$Y$106)))),"")</f>
        <v>#VALUE!</v>
      </c>
      <c r="L102" s="44" t="str">
        <f t="shared" si="4"/>
        <v>#VALUE!</v>
      </c>
      <c r="M102" s="76" t="str">
        <f t="shared" si="5"/>
        <v>Enero</v>
      </c>
      <c r="N102" s="76" t="str">
        <f t="shared" si="15"/>
        <v>#VALUE!</v>
      </c>
    </row>
    <row r="103" ht="12.75" customHeight="1">
      <c r="A103" s="111">
        <f t="shared" si="6"/>
        <v>2</v>
      </c>
      <c r="B103" s="108">
        <f t="shared" si="7"/>
        <v>0</v>
      </c>
      <c r="C103" s="108">
        <f t="shared" si="8"/>
        <v>0</v>
      </c>
      <c r="D103" s="109">
        <f t="shared" si="2"/>
        <v>28</v>
      </c>
      <c r="E103" s="73">
        <f t="shared" si="11"/>
        <v>85</v>
      </c>
      <c r="F103" s="44" t="str">
        <f t="shared" si="9"/>
        <v>#VALUE!</v>
      </c>
      <c r="G103" s="110" t="str">
        <f t="shared" si="12"/>
        <v>#VALUE!</v>
      </c>
      <c r="H103" s="44" t="str">
        <f t="shared" si="13"/>
        <v>#VALUE!</v>
      </c>
      <c r="I103" s="44" t="str">
        <f t="shared" si="3"/>
        <v>#VALUE!</v>
      </c>
      <c r="J103" s="44" t="str">
        <f t="shared" si="14"/>
        <v>#VALUE!</v>
      </c>
      <c r="K103" s="44" t="str">
        <f>IF(E103&lt;=$E$5,IF(F103=0,0,IF(Cotizador!$D$11="fiduciario",0,IF($D$6="endosado",$D$13,IF(Cotizador!$X$116="anual",IF(N103=1,Cotizador!$Y$106,0),Cotizador!$Y$106)))),"")</f>
        <v>#VALUE!</v>
      </c>
      <c r="L103" s="44" t="str">
        <f t="shared" si="4"/>
        <v>#VALUE!</v>
      </c>
      <c r="M103" s="76" t="str">
        <f t="shared" si="5"/>
        <v>Febrero</v>
      </c>
      <c r="N103" s="76" t="str">
        <f t="shared" si="15"/>
        <v>#VALUE!</v>
      </c>
    </row>
    <row r="104" ht="12.75" customHeight="1">
      <c r="A104" s="111">
        <f t="shared" si="6"/>
        <v>3</v>
      </c>
      <c r="B104" s="108">
        <f t="shared" si="7"/>
        <v>0</v>
      </c>
      <c r="C104" s="108">
        <f t="shared" si="8"/>
        <v>0</v>
      </c>
      <c r="D104" s="109">
        <f t="shared" si="2"/>
        <v>31</v>
      </c>
      <c r="E104" s="73">
        <f t="shared" si="11"/>
        <v>86</v>
      </c>
      <c r="F104" s="44" t="str">
        <f t="shared" si="9"/>
        <v>#VALUE!</v>
      </c>
      <c r="G104" s="110" t="str">
        <f t="shared" si="12"/>
        <v>#VALUE!</v>
      </c>
      <c r="H104" s="44" t="str">
        <f t="shared" si="13"/>
        <v>#VALUE!</v>
      </c>
      <c r="I104" s="44" t="str">
        <f t="shared" si="3"/>
        <v>#VALUE!</v>
      </c>
      <c r="J104" s="44" t="str">
        <f t="shared" si="14"/>
        <v>#VALUE!</v>
      </c>
      <c r="K104" s="44" t="str">
        <f>IF(E104&lt;=$E$5,IF(F104=0,0,IF(Cotizador!$D$11="fiduciario",0,IF($D$6="endosado",$D$13,IF(Cotizador!$X$116="anual",IF(N104=1,Cotizador!$Y$106,0),Cotizador!$Y$106)))),"")</f>
        <v>#VALUE!</v>
      </c>
      <c r="L104" s="44" t="str">
        <f t="shared" si="4"/>
        <v>#VALUE!</v>
      </c>
      <c r="M104" s="76" t="str">
        <f t="shared" si="5"/>
        <v>Marzo</v>
      </c>
      <c r="N104" s="76" t="str">
        <f t="shared" si="15"/>
        <v>#VALUE!</v>
      </c>
    </row>
    <row r="105" ht="12.75" customHeight="1">
      <c r="A105" s="111">
        <f t="shared" si="6"/>
        <v>4</v>
      </c>
      <c r="B105" s="108">
        <f t="shared" si="7"/>
        <v>0</v>
      </c>
      <c r="C105" s="108">
        <f t="shared" si="8"/>
        <v>0</v>
      </c>
      <c r="D105" s="109">
        <f t="shared" si="2"/>
        <v>30</v>
      </c>
      <c r="E105" s="73">
        <f t="shared" si="11"/>
        <v>87</v>
      </c>
      <c r="F105" s="44" t="str">
        <f t="shared" si="9"/>
        <v>#VALUE!</v>
      </c>
      <c r="G105" s="110" t="str">
        <f t="shared" si="12"/>
        <v>#VALUE!</v>
      </c>
      <c r="H105" s="44" t="str">
        <f t="shared" si="13"/>
        <v>#VALUE!</v>
      </c>
      <c r="I105" s="44" t="str">
        <f t="shared" si="3"/>
        <v>#VALUE!</v>
      </c>
      <c r="J105" s="44" t="str">
        <f t="shared" si="14"/>
        <v>#VALUE!</v>
      </c>
      <c r="K105" s="44" t="str">
        <f>IF(E105&lt;=$E$5,IF(F105=0,0,IF(Cotizador!$D$11="fiduciario",0,IF($D$6="endosado",$D$13,IF(Cotizador!$X$116="anual",IF(N105=1,Cotizador!$Y$106,0),Cotizador!$Y$106)))),"")</f>
        <v>#VALUE!</v>
      </c>
      <c r="L105" s="44" t="str">
        <f t="shared" si="4"/>
        <v>#VALUE!</v>
      </c>
      <c r="M105" s="76" t="str">
        <f t="shared" si="5"/>
        <v>Abril</v>
      </c>
      <c r="N105" s="76" t="str">
        <f t="shared" si="15"/>
        <v>#VALUE!</v>
      </c>
    </row>
    <row r="106" ht="12.75" customHeight="1">
      <c r="A106" s="111">
        <f t="shared" si="6"/>
        <v>5</v>
      </c>
      <c r="B106" s="108">
        <f t="shared" si="7"/>
        <v>0</v>
      </c>
      <c r="C106" s="108">
        <f t="shared" si="8"/>
        <v>0</v>
      </c>
      <c r="D106" s="109">
        <f t="shared" si="2"/>
        <v>31</v>
      </c>
      <c r="E106" s="73">
        <f t="shared" si="11"/>
        <v>88</v>
      </c>
      <c r="F106" s="44" t="str">
        <f t="shared" si="9"/>
        <v>#VALUE!</v>
      </c>
      <c r="G106" s="110" t="str">
        <f t="shared" si="12"/>
        <v>#VALUE!</v>
      </c>
      <c r="H106" s="44" t="str">
        <f t="shared" si="13"/>
        <v>#VALUE!</v>
      </c>
      <c r="I106" s="44" t="str">
        <f t="shared" si="3"/>
        <v>#VALUE!</v>
      </c>
      <c r="J106" s="44" t="str">
        <f t="shared" si="14"/>
        <v>#VALUE!</v>
      </c>
      <c r="K106" s="44" t="str">
        <f>IF(E106&lt;=$E$5,IF(F106=0,0,IF(Cotizador!$D$11="fiduciario",0,IF($D$6="endosado",$D$13,IF(Cotizador!$X$116="anual",IF(N106=1,Cotizador!$Y$106,0),Cotizador!$Y$106)))),"")</f>
        <v>#VALUE!</v>
      </c>
      <c r="L106" s="44" t="str">
        <f t="shared" si="4"/>
        <v>#VALUE!</v>
      </c>
      <c r="M106" s="76" t="str">
        <f t="shared" si="5"/>
        <v>Mayo</v>
      </c>
      <c r="N106" s="76" t="str">
        <f t="shared" si="15"/>
        <v>#VALUE!</v>
      </c>
    </row>
    <row r="107" ht="12.75" customHeight="1">
      <c r="A107" s="111">
        <f t="shared" si="6"/>
        <v>6</v>
      </c>
      <c r="B107" s="108">
        <f t="shared" si="7"/>
        <v>0</v>
      </c>
      <c r="C107" s="108">
        <f t="shared" si="8"/>
        <v>0</v>
      </c>
      <c r="D107" s="109">
        <f t="shared" si="2"/>
        <v>30</v>
      </c>
      <c r="E107" s="73">
        <f t="shared" si="11"/>
        <v>89</v>
      </c>
      <c r="F107" s="44" t="str">
        <f t="shared" si="9"/>
        <v>#VALUE!</v>
      </c>
      <c r="G107" s="110" t="str">
        <f t="shared" si="12"/>
        <v>#VALUE!</v>
      </c>
      <c r="H107" s="44" t="str">
        <f t="shared" si="13"/>
        <v>#VALUE!</v>
      </c>
      <c r="I107" s="44" t="str">
        <f t="shared" si="3"/>
        <v>#VALUE!</v>
      </c>
      <c r="J107" s="44" t="str">
        <f t="shared" si="14"/>
        <v>#VALUE!</v>
      </c>
      <c r="K107" s="44" t="str">
        <f>IF(E107&lt;=$E$5,IF(F107=0,0,IF(Cotizador!$D$11="fiduciario",0,IF($D$6="endosado",$D$13,IF(Cotizador!$X$116="anual",IF(N107=1,Cotizador!$Y$106,0),Cotizador!$Y$106)))),"")</f>
        <v>#VALUE!</v>
      </c>
      <c r="L107" s="44" t="str">
        <f t="shared" si="4"/>
        <v>#VALUE!</v>
      </c>
      <c r="M107" s="76" t="str">
        <f t="shared" si="5"/>
        <v>Junio</v>
      </c>
      <c r="N107" s="76" t="str">
        <f t="shared" si="15"/>
        <v>#VALUE!</v>
      </c>
    </row>
    <row r="108" ht="12.75" customHeight="1">
      <c r="A108" s="111">
        <f t="shared" si="6"/>
        <v>7</v>
      </c>
      <c r="B108" s="108">
        <f t="shared" si="7"/>
        <v>0</v>
      </c>
      <c r="C108" s="108">
        <f t="shared" si="8"/>
        <v>0</v>
      </c>
      <c r="D108" s="109">
        <f t="shared" si="2"/>
        <v>31</v>
      </c>
      <c r="E108" s="73">
        <f t="shared" si="11"/>
        <v>90</v>
      </c>
      <c r="F108" s="44" t="str">
        <f t="shared" si="9"/>
        <v>#VALUE!</v>
      </c>
      <c r="G108" s="110" t="str">
        <f t="shared" si="12"/>
        <v>#VALUE!</v>
      </c>
      <c r="H108" s="44" t="str">
        <f t="shared" si="13"/>
        <v>#VALUE!</v>
      </c>
      <c r="I108" s="44" t="str">
        <f t="shared" si="3"/>
        <v>#VALUE!</v>
      </c>
      <c r="J108" s="44" t="str">
        <f t="shared" si="14"/>
        <v>#VALUE!</v>
      </c>
      <c r="K108" s="44" t="str">
        <f>IF(E108&lt;=$E$5,IF(F108=0,0,IF(Cotizador!$D$11="fiduciario",0,IF($D$6="endosado",$D$13,IF(Cotizador!$X$116="anual",IF(N108=1,Cotizador!$Y$106,0),Cotizador!$Y$106)))),"")</f>
        <v>#VALUE!</v>
      </c>
      <c r="L108" s="44" t="str">
        <f t="shared" si="4"/>
        <v>#VALUE!</v>
      </c>
      <c r="M108" s="76" t="str">
        <f t="shared" si="5"/>
        <v>Julio</v>
      </c>
      <c r="N108" s="76" t="str">
        <f t="shared" si="15"/>
        <v>#VALUE!</v>
      </c>
    </row>
    <row r="109" ht="12.75" customHeight="1">
      <c r="A109" s="111">
        <f t="shared" si="6"/>
        <v>8</v>
      </c>
      <c r="B109" s="108">
        <f t="shared" si="7"/>
        <v>0</v>
      </c>
      <c r="C109" s="108">
        <f t="shared" si="8"/>
        <v>0</v>
      </c>
      <c r="D109" s="109">
        <f t="shared" si="2"/>
        <v>31</v>
      </c>
      <c r="E109" s="73">
        <f t="shared" si="11"/>
        <v>91</v>
      </c>
      <c r="F109" s="44" t="str">
        <f t="shared" si="9"/>
        <v>#VALUE!</v>
      </c>
      <c r="G109" s="110" t="str">
        <f t="shared" si="12"/>
        <v>#VALUE!</v>
      </c>
      <c r="H109" s="44" t="str">
        <f t="shared" si="13"/>
        <v>#VALUE!</v>
      </c>
      <c r="I109" s="44" t="str">
        <f t="shared" si="3"/>
        <v>#VALUE!</v>
      </c>
      <c r="J109" s="44" t="str">
        <f t="shared" si="14"/>
        <v>#VALUE!</v>
      </c>
      <c r="K109" s="44" t="str">
        <f>IF(E109&lt;=$E$5,IF(F109=0,0,IF(Cotizador!$D$11="fiduciario",0,IF($D$6="endosado",$D$13,IF(Cotizador!$X$116="anual",IF(N109=1,Cotizador!$Y$106,0),Cotizador!$Y$106)))),"")</f>
        <v>#VALUE!</v>
      </c>
      <c r="L109" s="44" t="str">
        <f t="shared" si="4"/>
        <v>#VALUE!</v>
      </c>
      <c r="M109" s="76" t="str">
        <f t="shared" si="5"/>
        <v>Agosto</v>
      </c>
      <c r="N109" s="76" t="str">
        <f t="shared" si="15"/>
        <v>#VALUE!</v>
      </c>
    </row>
    <row r="110" ht="12.75" customHeight="1">
      <c r="A110" s="111">
        <f t="shared" si="6"/>
        <v>9</v>
      </c>
      <c r="B110" s="108">
        <f t="shared" si="7"/>
        <v>0</v>
      </c>
      <c r="C110" s="108">
        <f t="shared" si="8"/>
        <v>0</v>
      </c>
      <c r="D110" s="109">
        <f t="shared" si="2"/>
        <v>30</v>
      </c>
      <c r="E110" s="73">
        <f t="shared" si="11"/>
        <v>92</v>
      </c>
      <c r="F110" s="44" t="str">
        <f t="shared" si="9"/>
        <v>#VALUE!</v>
      </c>
      <c r="G110" s="110" t="str">
        <f t="shared" si="12"/>
        <v>#VALUE!</v>
      </c>
      <c r="H110" s="44" t="str">
        <f t="shared" si="13"/>
        <v>#VALUE!</v>
      </c>
      <c r="I110" s="44" t="str">
        <f t="shared" si="3"/>
        <v>#VALUE!</v>
      </c>
      <c r="J110" s="44" t="str">
        <f t="shared" si="14"/>
        <v>#VALUE!</v>
      </c>
      <c r="K110" s="44" t="str">
        <f>IF(E110&lt;=$E$5,IF(F110=0,0,IF(Cotizador!$D$11="fiduciario",0,IF($D$6="endosado",$D$13,IF(Cotizador!$X$116="anual",IF(N110=1,Cotizador!$Y$106,0),Cotizador!$Y$106)))),"")</f>
        <v>#VALUE!</v>
      </c>
      <c r="L110" s="44" t="str">
        <f t="shared" si="4"/>
        <v>#VALUE!</v>
      </c>
      <c r="M110" s="76" t="str">
        <f t="shared" si="5"/>
        <v>Septiembre</v>
      </c>
      <c r="N110" s="76" t="str">
        <f t="shared" si="15"/>
        <v>#VALUE!</v>
      </c>
    </row>
    <row r="111" ht="12.75" customHeight="1">
      <c r="A111" s="111">
        <f t="shared" si="6"/>
        <v>10</v>
      </c>
      <c r="B111" s="108">
        <f t="shared" si="7"/>
        <v>0</v>
      </c>
      <c r="C111" s="108">
        <f t="shared" si="8"/>
        <v>0</v>
      </c>
      <c r="D111" s="109">
        <f t="shared" si="2"/>
        <v>31</v>
      </c>
      <c r="E111" s="73">
        <f t="shared" si="11"/>
        <v>93</v>
      </c>
      <c r="F111" s="44" t="str">
        <f t="shared" si="9"/>
        <v>#VALUE!</v>
      </c>
      <c r="G111" s="110" t="str">
        <f t="shared" si="12"/>
        <v>#VALUE!</v>
      </c>
      <c r="H111" s="44" t="str">
        <f t="shared" si="13"/>
        <v>#VALUE!</v>
      </c>
      <c r="I111" s="44" t="str">
        <f t="shared" si="3"/>
        <v>#VALUE!</v>
      </c>
      <c r="J111" s="44" t="str">
        <f t="shared" si="14"/>
        <v>#VALUE!</v>
      </c>
      <c r="K111" s="44" t="str">
        <f>IF(E111&lt;=$E$5,IF(F111=0,0,IF(Cotizador!$D$11="fiduciario",0,IF($D$6="endosado",$D$13,IF(Cotizador!$X$116="anual",IF(N111=1,Cotizador!$Y$106,0),Cotizador!$Y$106)))),"")</f>
        <v>#VALUE!</v>
      </c>
      <c r="L111" s="44" t="str">
        <f t="shared" si="4"/>
        <v>#VALUE!</v>
      </c>
      <c r="M111" s="76" t="str">
        <f t="shared" si="5"/>
        <v>Octubre</v>
      </c>
      <c r="N111" s="76" t="str">
        <f t="shared" si="15"/>
        <v>#VALUE!</v>
      </c>
    </row>
    <row r="112" ht="12.75" customHeight="1">
      <c r="A112" s="111">
        <f t="shared" si="6"/>
        <v>11</v>
      </c>
      <c r="B112" s="108">
        <f t="shared" si="7"/>
        <v>0</v>
      </c>
      <c r="C112" s="108">
        <f t="shared" si="8"/>
        <v>0</v>
      </c>
      <c r="D112" s="109">
        <f t="shared" si="2"/>
        <v>30</v>
      </c>
      <c r="E112" s="73">
        <f t="shared" si="11"/>
        <v>94</v>
      </c>
      <c r="F112" s="44" t="str">
        <f t="shared" si="9"/>
        <v>#VALUE!</v>
      </c>
      <c r="G112" s="110" t="str">
        <f t="shared" si="12"/>
        <v>#VALUE!</v>
      </c>
      <c r="H112" s="44" t="str">
        <f t="shared" si="13"/>
        <v>#VALUE!</v>
      </c>
      <c r="I112" s="44" t="str">
        <f t="shared" si="3"/>
        <v>#VALUE!</v>
      </c>
      <c r="J112" s="44" t="str">
        <f t="shared" si="14"/>
        <v>#VALUE!</v>
      </c>
      <c r="K112" s="44" t="str">
        <f>IF(E112&lt;=$E$5,IF(F112=0,0,IF(Cotizador!$D$11="fiduciario",0,IF($D$6="endosado",$D$13,IF(Cotizador!$X$116="anual",IF(N112=1,Cotizador!$Y$106,0),Cotizador!$Y$106)))),"")</f>
        <v>#VALUE!</v>
      </c>
      <c r="L112" s="44" t="str">
        <f t="shared" si="4"/>
        <v>#VALUE!</v>
      </c>
      <c r="M112" s="76" t="str">
        <f t="shared" si="5"/>
        <v>Noviembre</v>
      </c>
      <c r="N112" s="76" t="str">
        <f t="shared" si="15"/>
        <v>#VALUE!</v>
      </c>
    </row>
    <row r="113" ht="12.75" customHeight="1">
      <c r="A113" s="111">
        <f t="shared" si="6"/>
        <v>12</v>
      </c>
      <c r="B113" s="108">
        <f t="shared" si="7"/>
        <v>0</v>
      </c>
      <c r="C113" s="108">
        <f t="shared" si="8"/>
        <v>0</v>
      </c>
      <c r="D113" s="109">
        <f t="shared" si="2"/>
        <v>31</v>
      </c>
      <c r="E113" s="73">
        <f t="shared" si="11"/>
        <v>95</v>
      </c>
      <c r="F113" s="44" t="str">
        <f t="shared" si="9"/>
        <v>#VALUE!</v>
      </c>
      <c r="G113" s="110" t="str">
        <f t="shared" si="12"/>
        <v>#VALUE!</v>
      </c>
      <c r="H113" s="44" t="str">
        <f t="shared" si="13"/>
        <v>#VALUE!</v>
      </c>
      <c r="I113" s="44" t="str">
        <f t="shared" si="3"/>
        <v>#VALUE!</v>
      </c>
      <c r="J113" s="44" t="str">
        <f t="shared" si="14"/>
        <v>#VALUE!</v>
      </c>
      <c r="K113" s="44" t="str">
        <f>IF(E113&lt;=$E$5,IF(F113=0,0,IF(Cotizador!$D$11="fiduciario",0,IF($D$6="endosado",$D$13,IF(Cotizador!$X$116="anual",IF(N113=1,Cotizador!$Y$106,0),Cotizador!$Y$106)))),"")</f>
        <v>#VALUE!</v>
      </c>
      <c r="L113" s="44" t="str">
        <f t="shared" si="4"/>
        <v>#VALUE!</v>
      </c>
      <c r="M113" s="76" t="str">
        <f t="shared" si="5"/>
        <v>Diciembre</v>
      </c>
      <c r="N113" s="76" t="str">
        <f t="shared" si="15"/>
        <v>#VALUE!</v>
      </c>
    </row>
    <row r="114" ht="12.75" customHeight="1">
      <c r="A114" s="111">
        <f t="shared" si="6"/>
        <v>1</v>
      </c>
      <c r="B114" s="108">
        <f t="shared" si="7"/>
        <v>0</v>
      </c>
      <c r="C114" s="108">
        <f t="shared" si="8"/>
        <v>0</v>
      </c>
      <c r="D114" s="109">
        <f t="shared" si="2"/>
        <v>31</v>
      </c>
      <c r="E114" s="73">
        <f t="shared" si="11"/>
        <v>96</v>
      </c>
      <c r="F114" s="44" t="str">
        <f t="shared" si="9"/>
        <v>#VALUE!</v>
      </c>
      <c r="G114" s="110" t="str">
        <f t="shared" si="12"/>
        <v>#VALUE!</v>
      </c>
      <c r="H114" s="44" t="str">
        <f t="shared" si="13"/>
        <v>#VALUE!</v>
      </c>
      <c r="I114" s="44" t="str">
        <f t="shared" si="3"/>
        <v>#VALUE!</v>
      </c>
      <c r="J114" s="44" t="str">
        <f t="shared" si="14"/>
        <v>#VALUE!</v>
      </c>
      <c r="K114" s="44" t="str">
        <f>IF(E114&lt;=$E$5,IF(F114=0,0,IF(Cotizador!$D$11="fiduciario",0,IF($D$6="endosado",$D$13,IF(Cotizador!$X$116="anual",IF(N114=1,Cotizador!$Y$106,0),Cotizador!$Y$106)))),"")</f>
        <v>#VALUE!</v>
      </c>
      <c r="L114" s="44" t="str">
        <f t="shared" si="4"/>
        <v>#VALUE!</v>
      </c>
      <c r="M114" s="76" t="str">
        <f t="shared" si="5"/>
        <v>Enero</v>
      </c>
      <c r="N114" s="76" t="str">
        <f t="shared" si="15"/>
        <v>#VALUE!</v>
      </c>
    </row>
    <row r="115" ht="12.75" customHeight="1">
      <c r="A115" s="111">
        <f t="shared" si="6"/>
        <v>2</v>
      </c>
      <c r="B115" s="108">
        <f t="shared" si="7"/>
        <v>0</v>
      </c>
      <c r="C115" s="108">
        <f t="shared" si="8"/>
        <v>0</v>
      </c>
      <c r="D115" s="109">
        <f t="shared" si="2"/>
        <v>28</v>
      </c>
      <c r="E115" s="73">
        <f t="shared" si="11"/>
        <v>97</v>
      </c>
      <c r="F115" s="44" t="str">
        <f t="shared" si="9"/>
        <v>#VALUE!</v>
      </c>
      <c r="G115" s="110" t="str">
        <f t="shared" si="12"/>
        <v>#VALUE!</v>
      </c>
      <c r="H115" s="44" t="str">
        <f t="shared" si="13"/>
        <v>#VALUE!</v>
      </c>
      <c r="I115" s="44" t="str">
        <f t="shared" si="3"/>
        <v>#VALUE!</v>
      </c>
      <c r="J115" s="44" t="str">
        <f t="shared" si="14"/>
        <v>#VALUE!</v>
      </c>
      <c r="K115" s="44" t="str">
        <f>IF(E115&lt;=$E$5,IF(F115=0,0,IF(Cotizador!$D$11="fiduciario",0,IF($D$6="endosado",$D$13,IF(Cotizador!$X$116="anual",IF(N115=1,Cotizador!$Y$106,0),Cotizador!$Y$106)))),"")</f>
        <v>#VALUE!</v>
      </c>
      <c r="L115" s="44" t="str">
        <f t="shared" si="4"/>
        <v>#VALUE!</v>
      </c>
      <c r="M115" s="76" t="str">
        <f t="shared" si="5"/>
        <v>Febrero</v>
      </c>
      <c r="N115" s="76" t="str">
        <f t="shared" si="15"/>
        <v>#VALUE!</v>
      </c>
    </row>
    <row r="116" ht="12.75" customHeight="1">
      <c r="A116" s="111">
        <f t="shared" si="6"/>
        <v>3</v>
      </c>
      <c r="B116" s="108">
        <f t="shared" si="7"/>
        <v>0</v>
      </c>
      <c r="C116" s="108">
        <f t="shared" si="8"/>
        <v>0</v>
      </c>
      <c r="D116" s="109">
        <f t="shared" si="2"/>
        <v>31</v>
      </c>
      <c r="E116" s="73">
        <f t="shared" si="11"/>
        <v>98</v>
      </c>
      <c r="F116" s="44" t="str">
        <f t="shared" si="9"/>
        <v>#VALUE!</v>
      </c>
      <c r="G116" s="110" t="str">
        <f t="shared" si="12"/>
        <v>#VALUE!</v>
      </c>
      <c r="H116" s="44" t="str">
        <f t="shared" si="13"/>
        <v>#VALUE!</v>
      </c>
      <c r="I116" s="44" t="str">
        <f t="shared" si="3"/>
        <v>#VALUE!</v>
      </c>
      <c r="J116" s="44" t="str">
        <f t="shared" si="14"/>
        <v>#VALUE!</v>
      </c>
      <c r="K116" s="44" t="str">
        <f>IF(E116&lt;=$E$5,IF(F116=0,0,IF(Cotizador!$D$11="fiduciario",0,IF($D$6="endosado",$D$13,IF(Cotizador!$X$116="anual",IF(N116=1,Cotizador!$Y$106,0),Cotizador!$Y$106)))),"")</f>
        <v>#VALUE!</v>
      </c>
      <c r="L116" s="44" t="str">
        <f t="shared" si="4"/>
        <v>#VALUE!</v>
      </c>
      <c r="M116" s="76" t="str">
        <f t="shared" si="5"/>
        <v>Marzo</v>
      </c>
      <c r="N116" s="76" t="str">
        <f t="shared" si="15"/>
        <v>#VALUE!</v>
      </c>
    </row>
    <row r="117" ht="12.75" customHeight="1">
      <c r="A117" s="111">
        <f t="shared" si="6"/>
        <v>4</v>
      </c>
      <c r="B117" s="108">
        <f t="shared" si="7"/>
        <v>0</v>
      </c>
      <c r="C117" s="108">
        <f t="shared" si="8"/>
        <v>0</v>
      </c>
      <c r="D117" s="109">
        <f t="shared" si="2"/>
        <v>30</v>
      </c>
      <c r="E117" s="73">
        <f t="shared" si="11"/>
        <v>99</v>
      </c>
      <c r="F117" s="44" t="str">
        <f t="shared" si="9"/>
        <v>#VALUE!</v>
      </c>
      <c r="G117" s="110" t="str">
        <f t="shared" si="12"/>
        <v>#VALUE!</v>
      </c>
      <c r="H117" s="44" t="str">
        <f t="shared" si="13"/>
        <v>#VALUE!</v>
      </c>
      <c r="I117" s="44" t="str">
        <f t="shared" si="3"/>
        <v>#VALUE!</v>
      </c>
      <c r="J117" s="44" t="str">
        <f t="shared" si="14"/>
        <v>#VALUE!</v>
      </c>
      <c r="K117" s="44" t="str">
        <f>IF(E117&lt;=$E$5,IF(F117=0,0,IF(Cotizador!$D$11="fiduciario",0,IF($D$6="endosado",$D$13,IF(Cotizador!$X$116="anual",IF(N117=1,Cotizador!$Y$106,0),Cotizador!$Y$106)))),"")</f>
        <v>#VALUE!</v>
      </c>
      <c r="L117" s="44" t="str">
        <f t="shared" si="4"/>
        <v>#VALUE!</v>
      </c>
      <c r="M117" s="76" t="str">
        <f t="shared" si="5"/>
        <v>Abril</v>
      </c>
      <c r="N117" s="76" t="str">
        <f t="shared" si="15"/>
        <v>#VALUE!</v>
      </c>
    </row>
    <row r="118" ht="12.75" customHeight="1">
      <c r="A118" s="111">
        <f t="shared" si="6"/>
        <v>5</v>
      </c>
      <c r="B118" s="108">
        <f t="shared" si="7"/>
        <v>0</v>
      </c>
      <c r="C118" s="108">
        <f t="shared" si="8"/>
        <v>0</v>
      </c>
      <c r="D118" s="109">
        <f t="shared" si="2"/>
        <v>31</v>
      </c>
      <c r="E118" s="73">
        <f t="shared" si="11"/>
        <v>100</v>
      </c>
      <c r="F118" s="44" t="str">
        <f t="shared" si="9"/>
        <v>#VALUE!</v>
      </c>
      <c r="G118" s="110" t="str">
        <f t="shared" si="12"/>
        <v>#VALUE!</v>
      </c>
      <c r="H118" s="44" t="str">
        <f t="shared" si="13"/>
        <v>#VALUE!</v>
      </c>
      <c r="I118" s="44" t="str">
        <f t="shared" si="3"/>
        <v>#VALUE!</v>
      </c>
      <c r="J118" s="44" t="str">
        <f t="shared" si="14"/>
        <v>#VALUE!</v>
      </c>
      <c r="K118" s="44" t="str">
        <f>IF(E118&lt;=$E$5,IF(F118=0,0,IF(Cotizador!$D$11="fiduciario",0,IF($D$6="endosado",$D$13,IF(Cotizador!$X$116="anual",IF(N118=1,Cotizador!$Y$106,0),Cotizador!$Y$106)))),"")</f>
        <v>#VALUE!</v>
      </c>
      <c r="L118" s="44" t="str">
        <f t="shared" si="4"/>
        <v>#VALUE!</v>
      </c>
      <c r="M118" s="76" t="str">
        <f t="shared" si="5"/>
        <v>Mayo</v>
      </c>
      <c r="N118" s="76" t="str">
        <f t="shared" si="15"/>
        <v>#VALUE!</v>
      </c>
    </row>
    <row r="119" ht="12.75" customHeight="1">
      <c r="A119" s="111">
        <f t="shared" si="6"/>
        <v>6</v>
      </c>
      <c r="B119" s="108">
        <f t="shared" si="7"/>
        <v>0</v>
      </c>
      <c r="C119" s="108">
        <f t="shared" si="8"/>
        <v>0</v>
      </c>
      <c r="D119" s="109">
        <f t="shared" si="2"/>
        <v>30</v>
      </c>
      <c r="E119" s="73">
        <f t="shared" si="11"/>
        <v>101</v>
      </c>
      <c r="F119" s="44" t="str">
        <f t="shared" si="9"/>
        <v>#VALUE!</v>
      </c>
      <c r="G119" s="110" t="str">
        <f t="shared" si="12"/>
        <v>#VALUE!</v>
      </c>
      <c r="H119" s="44" t="str">
        <f t="shared" si="13"/>
        <v>#VALUE!</v>
      </c>
      <c r="I119" s="44" t="str">
        <f t="shared" si="3"/>
        <v>#VALUE!</v>
      </c>
      <c r="J119" s="44" t="str">
        <f t="shared" si="14"/>
        <v>#VALUE!</v>
      </c>
      <c r="K119" s="44" t="str">
        <f>IF(E119&lt;=$E$5,IF(F119=0,0,IF(Cotizador!$D$11="fiduciario",0,IF($D$6="endosado",$D$13,IF(Cotizador!$X$116="anual",IF(N119=1,Cotizador!$Y$106,0),Cotizador!$Y$106)))),"")</f>
        <v>#VALUE!</v>
      </c>
      <c r="L119" s="44" t="str">
        <f t="shared" si="4"/>
        <v>#VALUE!</v>
      </c>
      <c r="M119" s="76" t="str">
        <f t="shared" si="5"/>
        <v>Junio</v>
      </c>
      <c r="N119" s="76" t="str">
        <f t="shared" si="15"/>
        <v>#VALUE!</v>
      </c>
    </row>
    <row r="120" ht="12.75" customHeight="1">
      <c r="A120" s="111">
        <f t="shared" si="6"/>
        <v>7</v>
      </c>
      <c r="B120" s="108">
        <f t="shared" si="7"/>
        <v>0</v>
      </c>
      <c r="C120" s="108">
        <f t="shared" si="8"/>
        <v>0</v>
      </c>
      <c r="D120" s="109">
        <f t="shared" si="2"/>
        <v>31</v>
      </c>
      <c r="E120" s="73">
        <f t="shared" si="11"/>
        <v>102</v>
      </c>
      <c r="F120" s="44" t="str">
        <f t="shared" si="9"/>
        <v>#VALUE!</v>
      </c>
      <c r="G120" s="110" t="str">
        <f t="shared" si="12"/>
        <v>#VALUE!</v>
      </c>
      <c r="H120" s="44" t="str">
        <f t="shared" si="13"/>
        <v>#VALUE!</v>
      </c>
      <c r="I120" s="44" t="str">
        <f t="shared" si="3"/>
        <v>#VALUE!</v>
      </c>
      <c r="J120" s="44" t="str">
        <f t="shared" si="14"/>
        <v>#VALUE!</v>
      </c>
      <c r="K120" s="44" t="str">
        <f>IF(E120&lt;=$E$5,IF(F120=0,0,IF(Cotizador!$D$11="fiduciario",0,IF($D$6="endosado",$D$13,IF(Cotizador!$X$116="anual",IF(N120=1,Cotizador!$Y$106,0),Cotizador!$Y$106)))),"")</f>
        <v>#VALUE!</v>
      </c>
      <c r="L120" s="44" t="str">
        <f t="shared" si="4"/>
        <v>#VALUE!</v>
      </c>
      <c r="M120" s="76" t="str">
        <f t="shared" si="5"/>
        <v>Julio</v>
      </c>
      <c r="N120" s="76" t="str">
        <f t="shared" si="15"/>
        <v>#VALUE!</v>
      </c>
    </row>
    <row r="121" ht="12.75" customHeight="1">
      <c r="A121" s="111">
        <f t="shared" si="6"/>
        <v>8</v>
      </c>
      <c r="B121" s="108">
        <f t="shared" si="7"/>
        <v>0</v>
      </c>
      <c r="C121" s="108">
        <f t="shared" si="8"/>
        <v>0</v>
      </c>
      <c r="D121" s="109">
        <f t="shared" si="2"/>
        <v>31</v>
      </c>
      <c r="E121" s="73">
        <f t="shared" si="11"/>
        <v>103</v>
      </c>
      <c r="F121" s="44" t="str">
        <f t="shared" si="9"/>
        <v>#VALUE!</v>
      </c>
      <c r="G121" s="110" t="str">
        <f t="shared" si="12"/>
        <v>#VALUE!</v>
      </c>
      <c r="H121" s="44" t="str">
        <f t="shared" si="13"/>
        <v>#VALUE!</v>
      </c>
      <c r="I121" s="44" t="str">
        <f t="shared" si="3"/>
        <v>#VALUE!</v>
      </c>
      <c r="J121" s="44" t="str">
        <f t="shared" si="14"/>
        <v>#VALUE!</v>
      </c>
      <c r="K121" s="44" t="str">
        <f>IF(E121&lt;=$E$5,IF(F121=0,0,IF(Cotizador!$D$11="fiduciario",0,IF($D$6="endosado",$D$13,IF(Cotizador!$X$116="anual",IF(N121=1,Cotizador!$Y$106,0),Cotizador!$Y$106)))),"")</f>
        <v>#VALUE!</v>
      </c>
      <c r="L121" s="44" t="str">
        <f t="shared" si="4"/>
        <v>#VALUE!</v>
      </c>
      <c r="M121" s="76" t="str">
        <f t="shared" si="5"/>
        <v>Agosto</v>
      </c>
      <c r="N121" s="76" t="str">
        <f t="shared" si="15"/>
        <v>#VALUE!</v>
      </c>
    </row>
    <row r="122" ht="12.75" customHeight="1">
      <c r="A122" s="111">
        <f t="shared" si="6"/>
        <v>9</v>
      </c>
      <c r="B122" s="108">
        <f t="shared" si="7"/>
        <v>0</v>
      </c>
      <c r="C122" s="108">
        <f t="shared" si="8"/>
        <v>0</v>
      </c>
      <c r="D122" s="109">
        <f t="shared" si="2"/>
        <v>30</v>
      </c>
      <c r="E122" s="73">
        <f t="shared" si="11"/>
        <v>104</v>
      </c>
      <c r="F122" s="44" t="str">
        <f t="shared" si="9"/>
        <v>#VALUE!</v>
      </c>
      <c r="G122" s="110" t="str">
        <f t="shared" si="12"/>
        <v>#VALUE!</v>
      </c>
      <c r="H122" s="44" t="str">
        <f t="shared" si="13"/>
        <v>#VALUE!</v>
      </c>
      <c r="I122" s="44" t="str">
        <f t="shared" si="3"/>
        <v>#VALUE!</v>
      </c>
      <c r="J122" s="44" t="str">
        <f t="shared" si="14"/>
        <v>#VALUE!</v>
      </c>
      <c r="K122" s="44" t="str">
        <f>IF(E122&lt;=$E$5,IF(F122=0,0,IF(Cotizador!$D$11="fiduciario",0,IF($D$6="endosado",$D$13,IF(Cotizador!$X$116="anual",IF(N122=1,Cotizador!$Y$106,0),Cotizador!$Y$106)))),"")</f>
        <v>#VALUE!</v>
      </c>
      <c r="L122" s="44" t="str">
        <f t="shared" si="4"/>
        <v>#VALUE!</v>
      </c>
      <c r="M122" s="76" t="str">
        <f t="shared" si="5"/>
        <v>Septiembre</v>
      </c>
      <c r="N122" s="76" t="str">
        <f t="shared" si="15"/>
        <v>#VALUE!</v>
      </c>
    </row>
    <row r="123" ht="12.75" customHeight="1">
      <c r="A123" s="111">
        <f t="shared" si="6"/>
        <v>10</v>
      </c>
      <c r="B123" s="108">
        <f t="shared" si="7"/>
        <v>0</v>
      </c>
      <c r="C123" s="108">
        <f t="shared" si="8"/>
        <v>0</v>
      </c>
      <c r="D123" s="109">
        <f t="shared" si="2"/>
        <v>31</v>
      </c>
      <c r="E123" s="73">
        <f t="shared" si="11"/>
        <v>105</v>
      </c>
      <c r="F123" s="44" t="str">
        <f t="shared" si="9"/>
        <v>#VALUE!</v>
      </c>
      <c r="G123" s="110" t="str">
        <f t="shared" si="12"/>
        <v>#VALUE!</v>
      </c>
      <c r="H123" s="44" t="str">
        <f t="shared" si="13"/>
        <v>#VALUE!</v>
      </c>
      <c r="I123" s="44" t="str">
        <f t="shared" si="3"/>
        <v>#VALUE!</v>
      </c>
      <c r="J123" s="44" t="str">
        <f t="shared" si="14"/>
        <v>#VALUE!</v>
      </c>
      <c r="K123" s="44" t="str">
        <f>IF(E123&lt;=$E$5,IF(F123=0,0,IF(Cotizador!$D$11="fiduciario",0,IF($D$6="endosado",$D$13,IF(Cotizador!$X$116="anual",IF(N123=1,Cotizador!$Y$106,0),Cotizador!$Y$106)))),"")</f>
        <v>#VALUE!</v>
      </c>
      <c r="L123" s="44" t="str">
        <f t="shared" si="4"/>
        <v>#VALUE!</v>
      </c>
      <c r="M123" s="76" t="str">
        <f t="shared" si="5"/>
        <v>Octubre</v>
      </c>
      <c r="N123" s="76" t="str">
        <f t="shared" si="15"/>
        <v>#VALUE!</v>
      </c>
    </row>
    <row r="124" ht="12.75" customHeight="1">
      <c r="A124" s="111">
        <f t="shared" si="6"/>
        <v>11</v>
      </c>
      <c r="B124" s="108">
        <f t="shared" si="7"/>
        <v>0</v>
      </c>
      <c r="C124" s="108">
        <f t="shared" si="8"/>
        <v>0</v>
      </c>
      <c r="D124" s="109">
        <f t="shared" si="2"/>
        <v>30</v>
      </c>
      <c r="E124" s="73">
        <f t="shared" si="11"/>
        <v>106</v>
      </c>
      <c r="F124" s="44" t="str">
        <f t="shared" si="9"/>
        <v>#VALUE!</v>
      </c>
      <c r="G124" s="110" t="str">
        <f t="shared" si="12"/>
        <v>#VALUE!</v>
      </c>
      <c r="H124" s="44" t="str">
        <f t="shared" si="13"/>
        <v>#VALUE!</v>
      </c>
      <c r="I124" s="44" t="str">
        <f t="shared" si="3"/>
        <v>#VALUE!</v>
      </c>
      <c r="J124" s="44" t="str">
        <f t="shared" si="14"/>
        <v>#VALUE!</v>
      </c>
      <c r="K124" s="44" t="str">
        <f>IF(E124&lt;=$E$5,IF(F124=0,0,IF(Cotizador!$D$11="fiduciario",0,IF($D$6="endosado",$D$13,IF(Cotizador!$X$116="anual",IF(N124=1,Cotizador!$Y$106,0),Cotizador!$Y$106)))),"")</f>
        <v>#VALUE!</v>
      </c>
      <c r="L124" s="44" t="str">
        <f t="shared" si="4"/>
        <v>#VALUE!</v>
      </c>
      <c r="M124" s="76" t="str">
        <f t="shared" si="5"/>
        <v>Noviembre</v>
      </c>
      <c r="N124" s="76" t="str">
        <f t="shared" si="15"/>
        <v>#VALUE!</v>
      </c>
    </row>
    <row r="125" ht="12.75" customHeight="1">
      <c r="A125" s="111">
        <f t="shared" si="6"/>
        <v>12</v>
      </c>
      <c r="B125" s="108">
        <f t="shared" si="7"/>
        <v>0</v>
      </c>
      <c r="C125" s="108">
        <f t="shared" si="8"/>
        <v>0</v>
      </c>
      <c r="D125" s="109">
        <f t="shared" si="2"/>
        <v>31</v>
      </c>
      <c r="E125" s="73">
        <f t="shared" si="11"/>
        <v>107</v>
      </c>
      <c r="F125" s="44" t="str">
        <f t="shared" si="9"/>
        <v>#VALUE!</v>
      </c>
      <c r="G125" s="110" t="str">
        <f t="shared" si="12"/>
        <v>#VALUE!</v>
      </c>
      <c r="H125" s="44" t="str">
        <f t="shared" si="13"/>
        <v>#VALUE!</v>
      </c>
      <c r="I125" s="44" t="str">
        <f t="shared" si="3"/>
        <v>#VALUE!</v>
      </c>
      <c r="J125" s="44" t="str">
        <f t="shared" si="14"/>
        <v>#VALUE!</v>
      </c>
      <c r="K125" s="44" t="str">
        <f>IF(E125&lt;=$E$5,IF(F125=0,0,IF(Cotizador!$D$11="fiduciario",0,IF($D$6="endosado",$D$13,IF(Cotizador!$X$116="anual",IF(N125=1,Cotizador!$Y$106,0),Cotizador!$Y$106)))),"")</f>
        <v>#VALUE!</v>
      </c>
      <c r="L125" s="44" t="str">
        <f t="shared" si="4"/>
        <v>#VALUE!</v>
      </c>
      <c r="M125" s="76" t="str">
        <f t="shared" si="5"/>
        <v>Diciembre</v>
      </c>
      <c r="N125" s="76" t="str">
        <f t="shared" si="15"/>
        <v>#VALUE!</v>
      </c>
    </row>
    <row r="126" ht="12.75" customHeight="1">
      <c r="A126" s="111">
        <f t="shared" si="6"/>
        <v>1</v>
      </c>
      <c r="B126" s="108">
        <f t="shared" si="7"/>
        <v>0</v>
      </c>
      <c r="C126" s="108">
        <f t="shared" si="8"/>
        <v>0</v>
      </c>
      <c r="D126" s="109">
        <f t="shared" si="2"/>
        <v>31</v>
      </c>
      <c r="E126" s="73">
        <f t="shared" si="11"/>
        <v>108</v>
      </c>
      <c r="F126" s="44" t="str">
        <f t="shared" si="9"/>
        <v>#VALUE!</v>
      </c>
      <c r="G126" s="110" t="str">
        <f t="shared" si="12"/>
        <v>#VALUE!</v>
      </c>
      <c r="H126" s="44" t="str">
        <f t="shared" si="13"/>
        <v>#VALUE!</v>
      </c>
      <c r="I126" s="44" t="str">
        <f t="shared" si="3"/>
        <v>#VALUE!</v>
      </c>
      <c r="J126" s="44" t="str">
        <f t="shared" si="14"/>
        <v>#VALUE!</v>
      </c>
      <c r="K126" s="44" t="str">
        <f>IF(E126&lt;=$E$5,IF(F126=0,0,IF(Cotizador!$D$11="fiduciario",0,IF($D$6="endosado",$D$13,IF(Cotizador!$X$116="anual",IF(N126=1,Cotizador!$Y$106,0),Cotizador!$Y$106)))),"")</f>
        <v>#VALUE!</v>
      </c>
      <c r="L126" s="44" t="str">
        <f t="shared" si="4"/>
        <v>#VALUE!</v>
      </c>
      <c r="M126" s="76" t="str">
        <f t="shared" si="5"/>
        <v>Enero</v>
      </c>
      <c r="N126" s="76" t="str">
        <f t="shared" si="15"/>
        <v>#VALUE!</v>
      </c>
    </row>
    <row r="127" ht="12.75" customHeight="1">
      <c r="A127" s="111">
        <f t="shared" si="6"/>
        <v>2</v>
      </c>
      <c r="B127" s="108">
        <f t="shared" si="7"/>
        <v>0</v>
      </c>
      <c r="C127" s="108">
        <f t="shared" si="8"/>
        <v>0</v>
      </c>
      <c r="D127" s="109">
        <f t="shared" si="2"/>
        <v>28</v>
      </c>
      <c r="E127" s="73">
        <f t="shared" si="11"/>
        <v>109</v>
      </c>
      <c r="F127" s="44" t="str">
        <f t="shared" si="9"/>
        <v>#VALUE!</v>
      </c>
      <c r="G127" s="110" t="str">
        <f t="shared" si="12"/>
        <v>#VALUE!</v>
      </c>
      <c r="H127" s="44" t="str">
        <f t="shared" si="13"/>
        <v>#VALUE!</v>
      </c>
      <c r="I127" s="44" t="str">
        <f t="shared" si="3"/>
        <v>#VALUE!</v>
      </c>
      <c r="J127" s="44" t="str">
        <f t="shared" si="14"/>
        <v>#VALUE!</v>
      </c>
      <c r="K127" s="44" t="str">
        <f>IF(E127&lt;=$E$5,IF(F127=0,0,IF(Cotizador!$D$11="fiduciario",0,IF($D$6="endosado",$D$13,IF(Cotizador!$X$116="anual",IF(N127=1,Cotizador!$Y$106,0),Cotizador!$Y$106)))),"")</f>
        <v>#VALUE!</v>
      </c>
      <c r="L127" s="44" t="str">
        <f t="shared" si="4"/>
        <v>#VALUE!</v>
      </c>
      <c r="M127" s="76" t="str">
        <f t="shared" si="5"/>
        <v>Febrero</v>
      </c>
      <c r="N127" s="76" t="str">
        <f t="shared" si="15"/>
        <v>#VALUE!</v>
      </c>
    </row>
    <row r="128" ht="12.75" customHeight="1">
      <c r="A128" s="111">
        <f t="shared" si="6"/>
        <v>3</v>
      </c>
      <c r="B128" s="108">
        <f t="shared" si="7"/>
        <v>0</v>
      </c>
      <c r="C128" s="108">
        <f t="shared" si="8"/>
        <v>0</v>
      </c>
      <c r="D128" s="109">
        <f t="shared" si="2"/>
        <v>31</v>
      </c>
      <c r="E128" s="73">
        <f t="shared" si="11"/>
        <v>110</v>
      </c>
      <c r="F128" s="44" t="str">
        <f t="shared" si="9"/>
        <v>#VALUE!</v>
      </c>
      <c r="G128" s="110" t="str">
        <f t="shared" si="12"/>
        <v>#VALUE!</v>
      </c>
      <c r="H128" s="44" t="str">
        <f t="shared" si="13"/>
        <v>#VALUE!</v>
      </c>
      <c r="I128" s="44" t="str">
        <f t="shared" si="3"/>
        <v>#VALUE!</v>
      </c>
      <c r="J128" s="44" t="str">
        <f t="shared" si="14"/>
        <v>#VALUE!</v>
      </c>
      <c r="K128" s="44" t="str">
        <f>IF(E128&lt;=$E$5,IF(F128=0,0,IF(Cotizador!$D$11="fiduciario",0,IF($D$6="endosado",$D$13,IF(Cotizador!$X$116="anual",IF(N128=1,Cotizador!$Y$106,0),Cotizador!$Y$106)))),"")</f>
        <v>#VALUE!</v>
      </c>
      <c r="L128" s="44" t="str">
        <f t="shared" si="4"/>
        <v>#VALUE!</v>
      </c>
      <c r="M128" s="76" t="str">
        <f t="shared" si="5"/>
        <v>Marzo</v>
      </c>
      <c r="N128" s="76" t="str">
        <f t="shared" si="15"/>
        <v>#VALUE!</v>
      </c>
    </row>
    <row r="129" ht="12.75" customHeight="1">
      <c r="A129" s="111">
        <f t="shared" si="6"/>
        <v>4</v>
      </c>
      <c r="B129" s="108">
        <f t="shared" si="7"/>
        <v>0</v>
      </c>
      <c r="C129" s="108">
        <f t="shared" si="8"/>
        <v>0</v>
      </c>
      <c r="D129" s="109">
        <f t="shared" si="2"/>
        <v>30</v>
      </c>
      <c r="E129" s="73">
        <f t="shared" si="11"/>
        <v>111</v>
      </c>
      <c r="F129" s="44" t="str">
        <f t="shared" si="9"/>
        <v>#VALUE!</v>
      </c>
      <c r="G129" s="110" t="str">
        <f t="shared" si="12"/>
        <v>#VALUE!</v>
      </c>
      <c r="H129" s="44" t="str">
        <f t="shared" si="13"/>
        <v>#VALUE!</v>
      </c>
      <c r="I129" s="44" t="str">
        <f t="shared" si="3"/>
        <v>#VALUE!</v>
      </c>
      <c r="J129" s="44" t="str">
        <f t="shared" si="14"/>
        <v>#VALUE!</v>
      </c>
      <c r="K129" s="44" t="str">
        <f>IF(E129&lt;=$E$5,IF(F129=0,0,IF(Cotizador!$D$11="fiduciario",0,IF($D$6="endosado",$D$13,IF(Cotizador!$X$116="anual",IF(N129=1,Cotizador!$Y$106,0),Cotizador!$Y$106)))),"")</f>
        <v>#VALUE!</v>
      </c>
      <c r="L129" s="44" t="str">
        <f t="shared" si="4"/>
        <v>#VALUE!</v>
      </c>
      <c r="M129" s="76" t="str">
        <f t="shared" si="5"/>
        <v>Abril</v>
      </c>
      <c r="N129" s="76" t="str">
        <f t="shared" si="15"/>
        <v>#VALUE!</v>
      </c>
    </row>
    <row r="130" ht="12.75" customHeight="1">
      <c r="A130" s="111">
        <f t="shared" si="6"/>
        <v>5</v>
      </c>
      <c r="B130" s="108">
        <f t="shared" si="7"/>
        <v>0</v>
      </c>
      <c r="C130" s="108">
        <f t="shared" si="8"/>
        <v>0</v>
      </c>
      <c r="D130" s="109">
        <f t="shared" si="2"/>
        <v>31</v>
      </c>
      <c r="E130" s="73">
        <f t="shared" si="11"/>
        <v>112</v>
      </c>
      <c r="F130" s="44" t="str">
        <f t="shared" si="9"/>
        <v>#VALUE!</v>
      </c>
      <c r="G130" s="110" t="str">
        <f t="shared" si="12"/>
        <v>#VALUE!</v>
      </c>
      <c r="H130" s="44" t="str">
        <f t="shared" si="13"/>
        <v>#VALUE!</v>
      </c>
      <c r="I130" s="44" t="str">
        <f t="shared" si="3"/>
        <v>#VALUE!</v>
      </c>
      <c r="J130" s="44" t="str">
        <f t="shared" si="14"/>
        <v>#VALUE!</v>
      </c>
      <c r="K130" s="44" t="str">
        <f>IF(E130&lt;=$E$5,IF(F130=0,0,IF(Cotizador!$D$11="fiduciario",0,IF($D$6="endosado",$D$13,IF(Cotizador!$X$116="anual",IF(N130=1,Cotizador!$Y$106,0),Cotizador!$Y$106)))),"")</f>
        <v>#VALUE!</v>
      </c>
      <c r="L130" s="44" t="str">
        <f t="shared" si="4"/>
        <v>#VALUE!</v>
      </c>
      <c r="M130" s="76" t="str">
        <f t="shared" si="5"/>
        <v>Mayo</v>
      </c>
      <c r="N130" s="76" t="str">
        <f t="shared" si="15"/>
        <v>#VALUE!</v>
      </c>
    </row>
    <row r="131" ht="12.75" customHeight="1">
      <c r="A131" s="111">
        <f t="shared" si="6"/>
        <v>6</v>
      </c>
      <c r="B131" s="108">
        <f t="shared" si="7"/>
        <v>0</v>
      </c>
      <c r="C131" s="108">
        <f t="shared" si="8"/>
        <v>0</v>
      </c>
      <c r="D131" s="109">
        <f t="shared" si="2"/>
        <v>30</v>
      </c>
      <c r="E131" s="73">
        <f t="shared" si="11"/>
        <v>113</v>
      </c>
      <c r="F131" s="44" t="str">
        <f t="shared" si="9"/>
        <v>#VALUE!</v>
      </c>
      <c r="G131" s="110" t="str">
        <f t="shared" si="12"/>
        <v>#VALUE!</v>
      </c>
      <c r="H131" s="44" t="str">
        <f t="shared" si="13"/>
        <v>#VALUE!</v>
      </c>
      <c r="I131" s="44" t="str">
        <f t="shared" si="3"/>
        <v>#VALUE!</v>
      </c>
      <c r="J131" s="44" t="str">
        <f t="shared" si="14"/>
        <v>#VALUE!</v>
      </c>
      <c r="K131" s="44" t="str">
        <f>IF(E131&lt;=$E$5,IF(F131=0,0,IF(Cotizador!$D$11="fiduciario",0,IF($D$6="endosado",$D$13,IF(Cotizador!$X$116="anual",IF(N131=1,Cotizador!$Y$106,0),Cotizador!$Y$106)))),"")</f>
        <v>#VALUE!</v>
      </c>
      <c r="L131" s="44" t="str">
        <f t="shared" si="4"/>
        <v>#VALUE!</v>
      </c>
      <c r="M131" s="76" t="str">
        <f t="shared" si="5"/>
        <v>Junio</v>
      </c>
      <c r="N131" s="76" t="str">
        <f t="shared" si="15"/>
        <v>#VALUE!</v>
      </c>
    </row>
    <row r="132" ht="12.75" customHeight="1">
      <c r="A132" s="111">
        <f t="shared" si="6"/>
        <v>7</v>
      </c>
      <c r="B132" s="108">
        <f t="shared" si="7"/>
        <v>0</v>
      </c>
      <c r="C132" s="108">
        <f t="shared" si="8"/>
        <v>0</v>
      </c>
      <c r="D132" s="109">
        <f t="shared" si="2"/>
        <v>31</v>
      </c>
      <c r="E132" s="73">
        <f t="shared" si="11"/>
        <v>114</v>
      </c>
      <c r="F132" s="44" t="str">
        <f t="shared" si="9"/>
        <v>#VALUE!</v>
      </c>
      <c r="G132" s="110" t="str">
        <f t="shared" si="12"/>
        <v>#VALUE!</v>
      </c>
      <c r="H132" s="44" t="str">
        <f t="shared" si="13"/>
        <v>#VALUE!</v>
      </c>
      <c r="I132" s="44" t="str">
        <f t="shared" si="3"/>
        <v>#VALUE!</v>
      </c>
      <c r="J132" s="44" t="str">
        <f t="shared" si="14"/>
        <v>#VALUE!</v>
      </c>
      <c r="K132" s="44" t="str">
        <f>IF(E132&lt;=$E$5,IF(F132=0,0,IF(Cotizador!$D$11="fiduciario",0,IF($D$6="endosado",$D$13,IF(Cotizador!$X$116="anual",IF(N132=1,Cotizador!$Y$106,0),Cotizador!$Y$106)))),"")</f>
        <v>#VALUE!</v>
      </c>
      <c r="L132" s="44" t="str">
        <f t="shared" si="4"/>
        <v>#VALUE!</v>
      </c>
      <c r="M132" s="76" t="str">
        <f t="shared" si="5"/>
        <v>Julio</v>
      </c>
      <c r="N132" s="76" t="str">
        <f t="shared" si="15"/>
        <v>#VALUE!</v>
      </c>
    </row>
    <row r="133" ht="12.75" customHeight="1">
      <c r="A133" s="111">
        <f t="shared" si="6"/>
        <v>8</v>
      </c>
      <c r="B133" s="108">
        <f t="shared" si="7"/>
        <v>0</v>
      </c>
      <c r="C133" s="108">
        <f t="shared" si="8"/>
        <v>0</v>
      </c>
      <c r="D133" s="109">
        <f t="shared" si="2"/>
        <v>31</v>
      </c>
      <c r="E133" s="73">
        <f t="shared" si="11"/>
        <v>115</v>
      </c>
      <c r="F133" s="44" t="str">
        <f t="shared" si="9"/>
        <v>#VALUE!</v>
      </c>
      <c r="G133" s="110" t="str">
        <f t="shared" si="12"/>
        <v>#VALUE!</v>
      </c>
      <c r="H133" s="44" t="str">
        <f t="shared" si="13"/>
        <v>#VALUE!</v>
      </c>
      <c r="I133" s="44" t="str">
        <f t="shared" si="3"/>
        <v>#VALUE!</v>
      </c>
      <c r="J133" s="44" t="str">
        <f t="shared" si="14"/>
        <v>#VALUE!</v>
      </c>
      <c r="K133" s="44" t="str">
        <f>IF(E133&lt;=$E$5,IF(F133=0,0,IF(Cotizador!$D$11="fiduciario",0,IF($D$6="endosado",$D$13,IF(Cotizador!$X$116="anual",IF(N133=1,Cotizador!$Y$106,0),Cotizador!$Y$106)))),"")</f>
        <v>#VALUE!</v>
      </c>
      <c r="L133" s="44" t="str">
        <f t="shared" si="4"/>
        <v>#VALUE!</v>
      </c>
      <c r="M133" s="76" t="str">
        <f t="shared" si="5"/>
        <v>Agosto</v>
      </c>
      <c r="N133" s="76" t="str">
        <f t="shared" si="15"/>
        <v>#VALUE!</v>
      </c>
    </row>
    <row r="134" ht="12.75" customHeight="1">
      <c r="A134" s="111">
        <f t="shared" si="6"/>
        <v>9</v>
      </c>
      <c r="B134" s="108">
        <f t="shared" si="7"/>
        <v>0</v>
      </c>
      <c r="C134" s="108">
        <f t="shared" si="8"/>
        <v>0</v>
      </c>
      <c r="D134" s="109">
        <f t="shared" si="2"/>
        <v>30</v>
      </c>
      <c r="E134" s="73">
        <f t="shared" si="11"/>
        <v>116</v>
      </c>
      <c r="F134" s="44" t="str">
        <f t="shared" si="9"/>
        <v>#VALUE!</v>
      </c>
      <c r="G134" s="110" t="str">
        <f t="shared" si="12"/>
        <v>#VALUE!</v>
      </c>
      <c r="H134" s="44" t="str">
        <f t="shared" si="13"/>
        <v>#VALUE!</v>
      </c>
      <c r="I134" s="44" t="str">
        <f t="shared" si="3"/>
        <v>#VALUE!</v>
      </c>
      <c r="J134" s="44" t="str">
        <f t="shared" si="14"/>
        <v>#VALUE!</v>
      </c>
      <c r="K134" s="44" t="str">
        <f>IF(E134&lt;=$E$5,IF(F134=0,0,IF(Cotizador!$D$11="fiduciario",0,IF($D$6="endosado",$D$13,IF(Cotizador!$X$116="anual",IF(N134=1,Cotizador!$Y$106,0),Cotizador!$Y$106)))),"")</f>
        <v>#VALUE!</v>
      </c>
      <c r="L134" s="44" t="str">
        <f t="shared" si="4"/>
        <v>#VALUE!</v>
      </c>
      <c r="M134" s="76" t="str">
        <f t="shared" si="5"/>
        <v>Septiembre</v>
      </c>
      <c r="N134" s="76" t="str">
        <f t="shared" si="15"/>
        <v>#VALUE!</v>
      </c>
    </row>
    <row r="135" ht="12.75" customHeight="1">
      <c r="A135" s="111">
        <f t="shared" si="6"/>
        <v>10</v>
      </c>
      <c r="B135" s="108">
        <f t="shared" si="7"/>
        <v>0</v>
      </c>
      <c r="C135" s="108">
        <f t="shared" si="8"/>
        <v>0</v>
      </c>
      <c r="D135" s="109">
        <f t="shared" si="2"/>
        <v>31</v>
      </c>
      <c r="E135" s="73">
        <f t="shared" si="11"/>
        <v>117</v>
      </c>
      <c r="F135" s="44" t="str">
        <f t="shared" si="9"/>
        <v>#VALUE!</v>
      </c>
      <c r="G135" s="110" t="str">
        <f t="shared" si="12"/>
        <v>#VALUE!</v>
      </c>
      <c r="H135" s="44" t="str">
        <f t="shared" si="13"/>
        <v>#VALUE!</v>
      </c>
      <c r="I135" s="44" t="str">
        <f t="shared" si="3"/>
        <v>#VALUE!</v>
      </c>
      <c r="J135" s="44" t="str">
        <f t="shared" si="14"/>
        <v>#VALUE!</v>
      </c>
      <c r="K135" s="44" t="str">
        <f>IF(E135&lt;=$E$5,IF(F135=0,0,IF(Cotizador!$D$11="fiduciario",0,IF($D$6="endosado",$D$13,IF(Cotizador!$X$116="anual",IF(N135=1,Cotizador!$Y$106,0),Cotizador!$Y$106)))),"")</f>
        <v>#VALUE!</v>
      </c>
      <c r="L135" s="44" t="str">
        <f t="shared" si="4"/>
        <v>#VALUE!</v>
      </c>
      <c r="M135" s="76" t="str">
        <f t="shared" si="5"/>
        <v>Octubre</v>
      </c>
      <c r="N135" s="76" t="str">
        <f t="shared" si="15"/>
        <v>#VALUE!</v>
      </c>
    </row>
    <row r="136" ht="12.75" customHeight="1">
      <c r="A136" s="111">
        <f t="shared" si="6"/>
        <v>11</v>
      </c>
      <c r="B136" s="108">
        <f t="shared" si="7"/>
        <v>0</v>
      </c>
      <c r="C136" s="108">
        <f t="shared" si="8"/>
        <v>0</v>
      </c>
      <c r="D136" s="109">
        <f t="shared" si="2"/>
        <v>30</v>
      </c>
      <c r="E136" s="73">
        <f t="shared" si="11"/>
        <v>118</v>
      </c>
      <c r="F136" s="44" t="str">
        <f t="shared" si="9"/>
        <v>#VALUE!</v>
      </c>
      <c r="G136" s="110" t="str">
        <f t="shared" si="12"/>
        <v>#VALUE!</v>
      </c>
      <c r="H136" s="44" t="str">
        <f t="shared" si="13"/>
        <v>#VALUE!</v>
      </c>
      <c r="I136" s="44" t="str">
        <f t="shared" si="3"/>
        <v>#VALUE!</v>
      </c>
      <c r="J136" s="44" t="str">
        <f t="shared" si="14"/>
        <v>#VALUE!</v>
      </c>
      <c r="K136" s="44" t="str">
        <f>IF(E136&lt;=$E$5,IF(F136=0,0,IF(Cotizador!$D$11="fiduciario",0,IF($D$6="endosado",$D$13,IF(Cotizador!$X$116="anual",IF(N136=1,Cotizador!$Y$106,0),Cotizador!$Y$106)))),"")</f>
        <v>#VALUE!</v>
      </c>
      <c r="L136" s="44" t="str">
        <f t="shared" si="4"/>
        <v>#VALUE!</v>
      </c>
      <c r="M136" s="76" t="str">
        <f t="shared" si="5"/>
        <v>Noviembre</v>
      </c>
      <c r="N136" s="76" t="str">
        <f t="shared" si="15"/>
        <v>#VALUE!</v>
      </c>
    </row>
    <row r="137" ht="12.75" customHeight="1">
      <c r="A137" s="111">
        <f t="shared" si="6"/>
        <v>12</v>
      </c>
      <c r="B137" s="108">
        <f t="shared" si="7"/>
        <v>0</v>
      </c>
      <c r="C137" s="108">
        <f t="shared" si="8"/>
        <v>0</v>
      </c>
      <c r="D137" s="109">
        <f t="shared" si="2"/>
        <v>31</v>
      </c>
      <c r="E137" s="73">
        <f t="shared" si="11"/>
        <v>119</v>
      </c>
      <c r="F137" s="44" t="str">
        <f t="shared" si="9"/>
        <v>#VALUE!</v>
      </c>
      <c r="G137" s="110" t="str">
        <f t="shared" si="12"/>
        <v>#VALUE!</v>
      </c>
      <c r="H137" s="44" t="str">
        <f t="shared" si="13"/>
        <v>#VALUE!</v>
      </c>
      <c r="I137" s="44" t="str">
        <f t="shared" si="3"/>
        <v>#VALUE!</v>
      </c>
      <c r="J137" s="44" t="str">
        <f t="shared" si="14"/>
        <v>#VALUE!</v>
      </c>
      <c r="K137" s="44" t="str">
        <f>IF(E137&lt;=$E$5,IF(F137=0,0,IF(Cotizador!$D$11="fiduciario",0,IF($D$6="endosado",$D$13,IF(Cotizador!$X$116="anual",IF(N137=1,Cotizador!$Y$106,0),Cotizador!$Y$106)))),"")</f>
        <v>#VALUE!</v>
      </c>
      <c r="L137" s="44" t="str">
        <f t="shared" si="4"/>
        <v>#VALUE!</v>
      </c>
      <c r="M137" s="76" t="str">
        <f t="shared" si="5"/>
        <v>Diciembre</v>
      </c>
      <c r="N137" s="76" t="str">
        <f t="shared" si="15"/>
        <v>#VALUE!</v>
      </c>
    </row>
    <row r="138" ht="12.75" customHeight="1">
      <c r="A138" s="111">
        <f t="shared" si="6"/>
        <v>1</v>
      </c>
      <c r="B138" s="108">
        <f t="shared" si="7"/>
        <v>0</v>
      </c>
      <c r="C138" s="108">
        <f t="shared" si="8"/>
        <v>0</v>
      </c>
      <c r="D138" s="109">
        <f t="shared" si="2"/>
        <v>31</v>
      </c>
      <c r="E138" s="73">
        <f t="shared" si="11"/>
        <v>120</v>
      </c>
      <c r="F138" s="44" t="str">
        <f t="shared" si="9"/>
        <v>#VALUE!</v>
      </c>
      <c r="G138" s="110" t="str">
        <f t="shared" si="12"/>
        <v>#VALUE!</v>
      </c>
      <c r="H138" s="44" t="str">
        <f t="shared" si="13"/>
        <v>#VALUE!</v>
      </c>
      <c r="I138" s="44" t="str">
        <f t="shared" si="3"/>
        <v>#VALUE!</v>
      </c>
      <c r="J138" s="44" t="str">
        <f t="shared" si="14"/>
        <v>#VALUE!</v>
      </c>
      <c r="K138" s="44" t="str">
        <f>IF(E138&lt;=$E$5,IF(F138=0,0,IF(Cotizador!$D$11="fiduciario",0,IF($D$6="endosado",$D$13,IF(Cotizador!$X$116="anual",IF(N138=1,Cotizador!$Y$106,0),Cotizador!$Y$106)))),"")</f>
        <v>#VALUE!</v>
      </c>
      <c r="L138" s="44" t="str">
        <f t="shared" si="4"/>
        <v>#VALUE!</v>
      </c>
      <c r="M138" s="76" t="str">
        <f t="shared" si="5"/>
        <v>Enero</v>
      </c>
      <c r="N138" s="76" t="str">
        <f t="shared" si="15"/>
        <v>#VALUE!</v>
      </c>
    </row>
    <row r="139" ht="12.75" customHeight="1">
      <c r="A139" s="111" t="str">
        <f t="shared" si="6"/>
        <v/>
      </c>
      <c r="B139" s="108" t="str">
        <f t="shared" si="7"/>
        <v/>
      </c>
      <c r="C139" s="108" t="str">
        <f t="shared" si="8"/>
        <v/>
      </c>
      <c r="D139" s="109" t="str">
        <f t="shared" si="2"/>
        <v/>
      </c>
      <c r="E139" s="73">
        <f t="shared" si="11"/>
        <v>121</v>
      </c>
      <c r="F139" s="44" t="str">
        <f t="shared" si="9"/>
        <v/>
      </c>
      <c r="G139" s="110" t="str">
        <f t="shared" si="12"/>
        <v/>
      </c>
      <c r="H139" s="44" t="str">
        <f t="shared" si="13"/>
        <v/>
      </c>
      <c r="I139" s="44" t="str">
        <f t="shared" si="3"/>
        <v/>
      </c>
      <c r="J139" s="44" t="str">
        <f t="shared" si="14"/>
        <v/>
      </c>
      <c r="K139" s="44" t="str">
        <f>IF(E139&lt;=$E$5,IF(F139=0,0,IF(Cotizador!$D$11="fiduciario",0,IF($D$6="endosado",$D$13,IF(Cotizador!$X$116="anual",IF(N139=1,Cotizador!$Y$106,0),Cotizador!$Y$106)))),"")</f>
        <v/>
      </c>
      <c r="L139" s="44" t="str">
        <f t="shared" si="4"/>
        <v/>
      </c>
      <c r="M139" s="76" t="str">
        <f t="shared" si="5"/>
        <v/>
      </c>
      <c r="N139" s="76" t="str">
        <f t="shared" si="15"/>
        <v>#VALUE!</v>
      </c>
    </row>
    <row r="140" ht="12.75" customHeight="1">
      <c r="A140" s="111" t="str">
        <f t="shared" si="6"/>
        <v/>
      </c>
      <c r="B140" s="108" t="str">
        <f t="shared" si="7"/>
        <v/>
      </c>
      <c r="C140" s="108" t="str">
        <f t="shared" si="8"/>
        <v/>
      </c>
      <c r="D140" s="109" t="str">
        <f t="shared" si="2"/>
        <v/>
      </c>
      <c r="E140" s="73">
        <f t="shared" si="11"/>
        <v>122</v>
      </c>
      <c r="F140" s="44" t="str">
        <f t="shared" si="9"/>
        <v/>
      </c>
      <c r="G140" s="110" t="str">
        <f t="shared" si="12"/>
        <v/>
      </c>
      <c r="H140" s="44" t="str">
        <f t="shared" si="13"/>
        <v/>
      </c>
      <c r="I140" s="44" t="str">
        <f t="shared" si="3"/>
        <v/>
      </c>
      <c r="J140" s="44" t="str">
        <f t="shared" si="14"/>
        <v/>
      </c>
      <c r="K140" s="44" t="str">
        <f>IF(E140&lt;=$E$5,IF(F140=0,0,IF(Cotizador!$D$11="fiduciario",0,IF($D$6="endosado",$D$13,IF(Cotizador!$X$116="anual",IF(N140=1,Cotizador!$Y$106,0),Cotizador!$Y$106)))),"")</f>
        <v/>
      </c>
      <c r="L140" s="44" t="str">
        <f t="shared" si="4"/>
        <v/>
      </c>
      <c r="M140" s="76" t="str">
        <f t="shared" si="5"/>
        <v/>
      </c>
      <c r="N140" s="76" t="str">
        <f t="shared" si="15"/>
        <v>#VALUE!</v>
      </c>
    </row>
    <row r="141" ht="12.75" customHeight="1">
      <c r="A141" s="111" t="str">
        <f t="shared" si="6"/>
        <v/>
      </c>
      <c r="B141" s="108" t="str">
        <f t="shared" si="7"/>
        <v/>
      </c>
      <c r="C141" s="108" t="str">
        <f t="shared" si="8"/>
        <v/>
      </c>
      <c r="D141" s="109" t="str">
        <f t="shared" si="2"/>
        <v/>
      </c>
      <c r="E141" s="73">
        <f t="shared" si="11"/>
        <v>123</v>
      </c>
      <c r="F141" s="44" t="str">
        <f t="shared" si="9"/>
        <v/>
      </c>
      <c r="G141" s="110" t="str">
        <f t="shared" si="12"/>
        <v/>
      </c>
      <c r="H141" s="44" t="str">
        <f t="shared" si="13"/>
        <v/>
      </c>
      <c r="I141" s="44" t="str">
        <f t="shared" si="3"/>
        <v/>
      </c>
      <c r="J141" s="44" t="str">
        <f t="shared" si="14"/>
        <v/>
      </c>
      <c r="K141" s="44" t="str">
        <f>IF(E141&lt;=$E$5,IF(F141=0,0,IF(Cotizador!$D$11="fiduciario",0,IF($D$6="endosado",$D$13,IF(Cotizador!$X$116="anual",IF(N141=1,Cotizador!$Y$106,0),Cotizador!$Y$106)))),"")</f>
        <v/>
      </c>
      <c r="L141" s="44" t="str">
        <f t="shared" si="4"/>
        <v/>
      </c>
      <c r="M141" s="76" t="str">
        <f t="shared" si="5"/>
        <v/>
      </c>
      <c r="N141" s="76" t="str">
        <f t="shared" si="15"/>
        <v>#VALUE!</v>
      </c>
    </row>
    <row r="142" ht="12.75" customHeight="1">
      <c r="A142" s="111" t="str">
        <f t="shared" si="6"/>
        <v/>
      </c>
      <c r="B142" s="108" t="str">
        <f t="shared" si="7"/>
        <v/>
      </c>
      <c r="C142" s="108" t="str">
        <f t="shared" si="8"/>
        <v/>
      </c>
      <c r="D142" s="109" t="str">
        <f t="shared" si="2"/>
        <v/>
      </c>
      <c r="E142" s="73">
        <f t="shared" si="11"/>
        <v>124</v>
      </c>
      <c r="F142" s="44" t="str">
        <f t="shared" si="9"/>
        <v/>
      </c>
      <c r="G142" s="110" t="str">
        <f t="shared" si="12"/>
        <v/>
      </c>
      <c r="H142" s="44" t="str">
        <f t="shared" si="13"/>
        <v/>
      </c>
      <c r="I142" s="44" t="str">
        <f t="shared" si="3"/>
        <v/>
      </c>
      <c r="J142" s="44" t="str">
        <f t="shared" si="14"/>
        <v/>
      </c>
      <c r="K142" s="44" t="str">
        <f>IF(E142&lt;=$E$5,IF(F142=0,0,IF(Cotizador!$D$11="fiduciario",0,IF($D$6="endosado",$D$13,IF(Cotizador!$X$116="anual",IF(N142=1,Cotizador!$Y$106,0),Cotizador!$Y$106)))),"")</f>
        <v/>
      </c>
      <c r="L142" s="44" t="str">
        <f t="shared" si="4"/>
        <v/>
      </c>
      <c r="M142" s="76" t="str">
        <f t="shared" si="5"/>
        <v/>
      </c>
      <c r="N142" s="76" t="str">
        <f t="shared" si="15"/>
        <v>#VALUE!</v>
      </c>
    </row>
    <row r="143" ht="12.75" customHeight="1">
      <c r="A143" s="111" t="str">
        <f t="shared" si="6"/>
        <v/>
      </c>
      <c r="B143" s="108" t="str">
        <f t="shared" si="7"/>
        <v/>
      </c>
      <c r="C143" s="108" t="str">
        <f t="shared" si="8"/>
        <v/>
      </c>
      <c r="D143" s="109" t="str">
        <f t="shared" si="2"/>
        <v/>
      </c>
      <c r="E143" s="73">
        <f t="shared" si="11"/>
        <v>125</v>
      </c>
      <c r="F143" s="44" t="str">
        <f t="shared" si="9"/>
        <v/>
      </c>
      <c r="G143" s="110" t="str">
        <f t="shared" si="12"/>
        <v/>
      </c>
      <c r="H143" s="44" t="str">
        <f t="shared" si="13"/>
        <v/>
      </c>
      <c r="I143" s="44" t="str">
        <f t="shared" si="3"/>
        <v/>
      </c>
      <c r="J143" s="44" t="str">
        <f t="shared" si="14"/>
        <v/>
      </c>
      <c r="K143" s="44" t="str">
        <f>IF(E143&lt;=$E$5,IF(F143=0,0,IF(Cotizador!$D$11="fiduciario",0,IF($D$6="endosado",$D$13,IF(Cotizador!$X$116="anual",IF(N143=1,Cotizador!$Y$106,0),Cotizador!$Y$106)))),"")</f>
        <v/>
      </c>
      <c r="L143" s="44" t="str">
        <f t="shared" si="4"/>
        <v/>
      </c>
      <c r="M143" s="76" t="str">
        <f t="shared" si="5"/>
        <v/>
      </c>
      <c r="N143" s="76" t="str">
        <f t="shared" si="15"/>
        <v>#VALUE!</v>
      </c>
    </row>
    <row r="144" ht="12.75" customHeight="1">
      <c r="A144" s="111" t="str">
        <f t="shared" si="6"/>
        <v/>
      </c>
      <c r="B144" s="108" t="str">
        <f t="shared" si="7"/>
        <v/>
      </c>
      <c r="C144" s="108" t="str">
        <f t="shared" si="8"/>
        <v/>
      </c>
      <c r="D144" s="109" t="str">
        <f t="shared" si="2"/>
        <v/>
      </c>
      <c r="E144" s="73">
        <f t="shared" si="11"/>
        <v>126</v>
      </c>
      <c r="F144" s="44" t="str">
        <f t="shared" si="9"/>
        <v/>
      </c>
      <c r="G144" s="110" t="str">
        <f t="shared" si="12"/>
        <v/>
      </c>
      <c r="H144" s="44" t="str">
        <f t="shared" si="13"/>
        <v/>
      </c>
      <c r="I144" s="44" t="str">
        <f t="shared" si="3"/>
        <v/>
      </c>
      <c r="J144" s="44" t="str">
        <f t="shared" si="14"/>
        <v/>
      </c>
      <c r="K144" s="44" t="str">
        <f>IF(E144&lt;=$E$5,IF(F144=0,0,IF(Cotizador!$D$11="fiduciario",0,IF($D$6="endosado",$D$13,IF(Cotizador!$X$116="anual",IF(N144=1,Cotizador!$Y$106,0),Cotizador!$Y$106)))),"")</f>
        <v/>
      </c>
      <c r="L144" s="44" t="str">
        <f t="shared" si="4"/>
        <v/>
      </c>
      <c r="M144" s="76" t="str">
        <f t="shared" si="5"/>
        <v/>
      </c>
      <c r="N144" s="76" t="str">
        <f t="shared" si="15"/>
        <v>#VALUE!</v>
      </c>
    </row>
    <row r="145" ht="12.75" customHeight="1">
      <c r="A145" s="111" t="str">
        <f t="shared" si="6"/>
        <v/>
      </c>
      <c r="B145" s="108" t="str">
        <f t="shared" si="7"/>
        <v/>
      </c>
      <c r="C145" s="108" t="str">
        <f t="shared" si="8"/>
        <v/>
      </c>
      <c r="D145" s="109" t="str">
        <f t="shared" si="2"/>
        <v/>
      </c>
      <c r="E145" s="73">
        <f t="shared" si="11"/>
        <v>127</v>
      </c>
      <c r="F145" s="44" t="str">
        <f t="shared" si="9"/>
        <v/>
      </c>
      <c r="G145" s="110" t="str">
        <f t="shared" si="12"/>
        <v/>
      </c>
      <c r="H145" s="44" t="str">
        <f t="shared" si="13"/>
        <v/>
      </c>
      <c r="I145" s="44" t="str">
        <f t="shared" si="3"/>
        <v/>
      </c>
      <c r="J145" s="44" t="str">
        <f t="shared" si="14"/>
        <v/>
      </c>
      <c r="K145" s="44" t="str">
        <f>IF(E145&lt;=$E$5,IF(F145=0,0,IF(Cotizador!$D$11="fiduciario",0,IF($D$6="endosado",$D$13,IF(Cotizador!$X$116="anual",IF(N145=1,Cotizador!$Y$106,0),Cotizador!$Y$106)))),"")</f>
        <v/>
      </c>
      <c r="L145" s="44" t="str">
        <f t="shared" si="4"/>
        <v/>
      </c>
      <c r="M145" s="76" t="str">
        <f t="shared" si="5"/>
        <v/>
      </c>
      <c r="N145" s="76" t="str">
        <f t="shared" si="15"/>
        <v>#VALUE!</v>
      </c>
    </row>
    <row r="146" ht="12.75" customHeight="1">
      <c r="A146" s="111" t="str">
        <f t="shared" si="6"/>
        <v/>
      </c>
      <c r="B146" s="108" t="str">
        <f t="shared" si="7"/>
        <v/>
      </c>
      <c r="C146" s="108" t="str">
        <f t="shared" si="8"/>
        <v/>
      </c>
      <c r="D146" s="109" t="str">
        <f t="shared" si="2"/>
        <v/>
      </c>
      <c r="E146" s="73">
        <f t="shared" si="11"/>
        <v>128</v>
      </c>
      <c r="F146" s="44" t="str">
        <f t="shared" si="9"/>
        <v/>
      </c>
      <c r="G146" s="110" t="str">
        <f t="shared" si="12"/>
        <v/>
      </c>
      <c r="H146" s="44" t="str">
        <f t="shared" si="13"/>
        <v/>
      </c>
      <c r="I146" s="44" t="str">
        <f t="shared" si="3"/>
        <v/>
      </c>
      <c r="J146" s="44" t="str">
        <f t="shared" si="14"/>
        <v/>
      </c>
      <c r="K146" s="44" t="str">
        <f>IF(E146&lt;=$E$5,IF(F146=0,0,IF(Cotizador!$D$11="fiduciario",0,IF($D$6="endosado",$D$13,IF(Cotizador!$X$116="anual",IF(N146=1,Cotizador!$Y$106,0),Cotizador!$Y$106)))),"")</f>
        <v/>
      </c>
      <c r="L146" s="44" t="str">
        <f t="shared" si="4"/>
        <v/>
      </c>
      <c r="M146" s="76" t="str">
        <f t="shared" si="5"/>
        <v/>
      </c>
      <c r="N146" s="76" t="str">
        <f t="shared" si="15"/>
        <v>#VALUE!</v>
      </c>
    </row>
    <row r="147" ht="12.75" customHeight="1">
      <c r="A147" s="111" t="str">
        <f t="shared" si="6"/>
        <v/>
      </c>
      <c r="B147" s="108" t="str">
        <f t="shared" si="7"/>
        <v/>
      </c>
      <c r="C147" s="108" t="str">
        <f t="shared" si="8"/>
        <v/>
      </c>
      <c r="D147" s="109" t="str">
        <f t="shared" si="2"/>
        <v/>
      </c>
      <c r="E147" s="73">
        <f t="shared" si="11"/>
        <v>129</v>
      </c>
      <c r="F147" s="44" t="str">
        <f t="shared" si="9"/>
        <v/>
      </c>
      <c r="G147" s="110" t="str">
        <f t="shared" si="12"/>
        <v/>
      </c>
      <c r="H147" s="44" t="str">
        <f t="shared" si="13"/>
        <v/>
      </c>
      <c r="I147" s="44" t="str">
        <f t="shared" si="3"/>
        <v/>
      </c>
      <c r="J147" s="44" t="str">
        <f t="shared" si="14"/>
        <v/>
      </c>
      <c r="K147" s="44" t="str">
        <f>IF(E147&lt;=$E$5,IF(F147=0,0,IF(Cotizador!$D$11="fiduciario",0,IF($D$6="endosado",$D$13,IF(Cotizador!$X$116="anual",IF(N147=1,Cotizador!$Y$106,0),Cotizador!$Y$106)))),"")</f>
        <v/>
      </c>
      <c r="L147" s="44" t="str">
        <f t="shared" si="4"/>
        <v/>
      </c>
      <c r="M147" s="76" t="str">
        <f t="shared" si="5"/>
        <v/>
      </c>
      <c r="N147" s="76" t="str">
        <f t="shared" si="15"/>
        <v>#VALUE!</v>
      </c>
    </row>
    <row r="148" ht="12.75" customHeight="1">
      <c r="A148" s="111" t="str">
        <f t="shared" si="6"/>
        <v/>
      </c>
      <c r="B148" s="108" t="str">
        <f t="shared" si="7"/>
        <v/>
      </c>
      <c r="C148" s="108" t="str">
        <f t="shared" si="8"/>
        <v/>
      </c>
      <c r="D148" s="109" t="str">
        <f t="shared" si="2"/>
        <v/>
      </c>
      <c r="E148" s="73">
        <f t="shared" si="11"/>
        <v>130</v>
      </c>
      <c r="F148" s="44" t="str">
        <f t="shared" si="9"/>
        <v/>
      </c>
      <c r="G148" s="110" t="str">
        <f t="shared" si="12"/>
        <v/>
      </c>
      <c r="H148" s="44" t="str">
        <f t="shared" si="13"/>
        <v/>
      </c>
      <c r="I148" s="44" t="str">
        <f t="shared" si="3"/>
        <v/>
      </c>
      <c r="J148" s="44" t="str">
        <f t="shared" si="14"/>
        <v/>
      </c>
      <c r="K148" s="44" t="str">
        <f>IF(E148&lt;=$E$5,IF(F148=0,0,IF(Cotizador!$D$11="fiduciario",0,IF($D$6="endosado",$D$13,IF(Cotizador!$X$116="anual",IF(N148=1,Cotizador!$Y$106,0),Cotizador!$Y$106)))),"")</f>
        <v/>
      </c>
      <c r="L148" s="44" t="str">
        <f t="shared" si="4"/>
        <v/>
      </c>
      <c r="M148" s="76" t="str">
        <f t="shared" si="5"/>
        <v/>
      </c>
      <c r="N148" s="76" t="str">
        <f t="shared" si="15"/>
        <v>#VALUE!</v>
      </c>
    </row>
    <row r="149" ht="12.75" customHeight="1">
      <c r="A149" s="111" t="str">
        <f t="shared" si="6"/>
        <v/>
      </c>
      <c r="B149" s="108" t="str">
        <f t="shared" si="7"/>
        <v/>
      </c>
      <c r="C149" s="108" t="str">
        <f t="shared" si="8"/>
        <v/>
      </c>
      <c r="D149" s="109" t="str">
        <f t="shared" si="2"/>
        <v/>
      </c>
      <c r="E149" s="73">
        <f t="shared" si="11"/>
        <v>131</v>
      </c>
      <c r="F149" s="44" t="str">
        <f t="shared" si="9"/>
        <v/>
      </c>
      <c r="G149" s="110" t="str">
        <f t="shared" si="12"/>
        <v/>
      </c>
      <c r="H149" s="44" t="str">
        <f t="shared" si="13"/>
        <v/>
      </c>
      <c r="I149" s="44" t="str">
        <f t="shared" si="3"/>
        <v/>
      </c>
      <c r="J149" s="44" t="str">
        <f t="shared" si="14"/>
        <v/>
      </c>
      <c r="K149" s="44" t="str">
        <f>IF(E149&lt;=$E$5,IF(F149=0,0,IF(Cotizador!$D$11="fiduciario",0,IF($D$6="endosado",$D$13,IF(Cotizador!$X$116="anual",IF(N149=1,Cotizador!$Y$106,0),Cotizador!$Y$106)))),"")</f>
        <v/>
      </c>
      <c r="L149" s="44" t="str">
        <f t="shared" si="4"/>
        <v/>
      </c>
      <c r="M149" s="76" t="str">
        <f t="shared" si="5"/>
        <v/>
      </c>
      <c r="N149" s="76" t="str">
        <f t="shared" si="15"/>
        <v>#VALUE!</v>
      </c>
    </row>
    <row r="150" ht="12.75" customHeight="1">
      <c r="A150" s="111" t="str">
        <f t="shared" si="6"/>
        <v/>
      </c>
      <c r="B150" s="108" t="str">
        <f t="shared" si="7"/>
        <v/>
      </c>
      <c r="C150" s="108" t="str">
        <f t="shared" si="8"/>
        <v/>
      </c>
      <c r="D150" s="109" t="str">
        <f t="shared" si="2"/>
        <v/>
      </c>
      <c r="E150" s="73">
        <f t="shared" si="11"/>
        <v>132</v>
      </c>
      <c r="F150" s="44" t="str">
        <f t="shared" si="9"/>
        <v/>
      </c>
      <c r="G150" s="110" t="str">
        <f t="shared" si="12"/>
        <v/>
      </c>
      <c r="H150" s="44" t="str">
        <f t="shared" si="13"/>
        <v/>
      </c>
      <c r="I150" s="44" t="str">
        <f t="shared" si="3"/>
        <v/>
      </c>
      <c r="J150" s="44" t="str">
        <f t="shared" si="14"/>
        <v/>
      </c>
      <c r="K150" s="44" t="str">
        <f>IF(E150&lt;=$E$5,IF(F150=0,0,IF(Cotizador!$D$11="fiduciario",0,IF($D$6="endosado",$D$13,IF(Cotizador!$X$116="anual",IF(N150=1,Cotizador!$Y$106,0),Cotizador!$Y$106)))),"")</f>
        <v/>
      </c>
      <c r="L150" s="44" t="str">
        <f t="shared" si="4"/>
        <v/>
      </c>
      <c r="M150" s="76" t="str">
        <f t="shared" si="5"/>
        <v/>
      </c>
      <c r="N150" s="76" t="str">
        <f t="shared" si="15"/>
        <v>#VALUE!</v>
      </c>
    </row>
    <row r="151" ht="12.75" customHeight="1">
      <c r="A151" s="111" t="str">
        <f t="shared" si="6"/>
        <v/>
      </c>
      <c r="B151" s="108" t="str">
        <f t="shared" si="7"/>
        <v/>
      </c>
      <c r="C151" s="108" t="str">
        <f t="shared" si="8"/>
        <v/>
      </c>
      <c r="D151" s="109" t="str">
        <f t="shared" si="2"/>
        <v/>
      </c>
      <c r="E151" s="73">
        <f t="shared" si="11"/>
        <v>133</v>
      </c>
      <c r="F151" s="44" t="str">
        <f t="shared" si="9"/>
        <v/>
      </c>
      <c r="G151" s="110" t="str">
        <f t="shared" si="12"/>
        <v/>
      </c>
      <c r="H151" s="44" t="str">
        <f t="shared" si="13"/>
        <v/>
      </c>
      <c r="I151" s="44" t="str">
        <f t="shared" si="3"/>
        <v/>
      </c>
      <c r="J151" s="44" t="str">
        <f t="shared" si="14"/>
        <v/>
      </c>
      <c r="K151" s="44" t="str">
        <f>IF(E151&lt;=$E$5,IF(F151=0,0,IF(Cotizador!$D$11="fiduciario",0,IF($D$6="endosado",$D$13,IF(Cotizador!$X$116="anual",IF(N151=1,Cotizador!$Y$106,0),Cotizador!$Y$106)))),"")</f>
        <v/>
      </c>
      <c r="L151" s="44" t="str">
        <f t="shared" si="4"/>
        <v/>
      </c>
      <c r="M151" s="76" t="str">
        <f t="shared" si="5"/>
        <v/>
      </c>
      <c r="N151" s="76" t="str">
        <f t="shared" si="15"/>
        <v>#VALUE!</v>
      </c>
    </row>
    <row r="152" ht="12.75" customHeight="1">
      <c r="A152" s="111" t="str">
        <f t="shared" si="6"/>
        <v/>
      </c>
      <c r="B152" s="108" t="str">
        <f t="shared" si="7"/>
        <v/>
      </c>
      <c r="C152" s="108" t="str">
        <f t="shared" si="8"/>
        <v/>
      </c>
      <c r="D152" s="109" t="str">
        <f t="shared" si="2"/>
        <v/>
      </c>
      <c r="E152" s="73">
        <f t="shared" si="11"/>
        <v>134</v>
      </c>
      <c r="F152" s="44" t="str">
        <f t="shared" si="9"/>
        <v/>
      </c>
      <c r="G152" s="110" t="str">
        <f t="shared" si="12"/>
        <v/>
      </c>
      <c r="H152" s="44" t="str">
        <f t="shared" si="13"/>
        <v/>
      </c>
      <c r="I152" s="44" t="str">
        <f t="shared" si="3"/>
        <v/>
      </c>
      <c r="J152" s="44" t="str">
        <f t="shared" si="14"/>
        <v/>
      </c>
      <c r="K152" s="44" t="str">
        <f>IF(E152&lt;=$E$5,IF(F152=0,0,IF(Cotizador!$D$11="fiduciario",0,IF($D$6="endosado",$D$13,IF(Cotizador!$X$116="anual",IF(N152=1,Cotizador!$Y$106,0),Cotizador!$Y$106)))),"")</f>
        <v/>
      </c>
      <c r="L152" s="44" t="str">
        <f t="shared" si="4"/>
        <v/>
      </c>
      <c r="M152" s="76" t="str">
        <f t="shared" si="5"/>
        <v/>
      </c>
      <c r="N152" s="76" t="str">
        <f t="shared" si="15"/>
        <v>#VALUE!</v>
      </c>
    </row>
    <row r="153" ht="12.75" customHeight="1">
      <c r="A153" s="111" t="str">
        <f t="shared" si="6"/>
        <v/>
      </c>
      <c r="B153" s="108" t="str">
        <f t="shared" si="7"/>
        <v/>
      </c>
      <c r="C153" s="108" t="str">
        <f t="shared" si="8"/>
        <v/>
      </c>
      <c r="D153" s="109" t="str">
        <f t="shared" si="2"/>
        <v/>
      </c>
      <c r="E153" s="73">
        <f t="shared" si="11"/>
        <v>135</v>
      </c>
      <c r="F153" s="44" t="str">
        <f t="shared" si="9"/>
        <v/>
      </c>
      <c r="G153" s="110" t="str">
        <f t="shared" si="12"/>
        <v/>
      </c>
      <c r="H153" s="44" t="str">
        <f t="shared" si="13"/>
        <v/>
      </c>
      <c r="I153" s="44" t="str">
        <f t="shared" si="3"/>
        <v/>
      </c>
      <c r="J153" s="44" t="str">
        <f t="shared" si="14"/>
        <v/>
      </c>
      <c r="K153" s="44" t="str">
        <f>IF(E153&lt;=$E$5,IF(F153=0,0,IF(Cotizador!$D$11="fiduciario",0,IF($D$6="endosado",$D$13,IF(Cotizador!$X$116="anual",IF(N153=1,Cotizador!$Y$106,0),Cotizador!$Y$106)))),"")</f>
        <v/>
      </c>
      <c r="L153" s="44" t="str">
        <f t="shared" si="4"/>
        <v/>
      </c>
      <c r="M153" s="76" t="str">
        <f t="shared" si="5"/>
        <v/>
      </c>
      <c r="N153" s="76" t="str">
        <f t="shared" si="15"/>
        <v>#VALUE!</v>
      </c>
    </row>
    <row r="154" ht="12.75" customHeight="1">
      <c r="A154" s="111" t="str">
        <f t="shared" si="6"/>
        <v/>
      </c>
      <c r="B154" s="108" t="str">
        <f t="shared" si="7"/>
        <v/>
      </c>
      <c r="C154" s="108" t="str">
        <f t="shared" si="8"/>
        <v/>
      </c>
      <c r="D154" s="109" t="str">
        <f t="shared" si="2"/>
        <v/>
      </c>
      <c r="E154" s="73">
        <f t="shared" si="11"/>
        <v>136</v>
      </c>
      <c r="F154" s="44" t="str">
        <f t="shared" si="9"/>
        <v/>
      </c>
      <c r="G154" s="110" t="str">
        <f t="shared" si="12"/>
        <v/>
      </c>
      <c r="H154" s="44" t="str">
        <f t="shared" si="13"/>
        <v/>
      </c>
      <c r="I154" s="44" t="str">
        <f t="shared" si="3"/>
        <v/>
      </c>
      <c r="J154" s="44" t="str">
        <f t="shared" si="14"/>
        <v/>
      </c>
      <c r="K154" s="44" t="str">
        <f>IF(E154&lt;=$E$5,IF(F154=0,0,IF(Cotizador!$D$11="fiduciario",0,IF($D$6="endosado",$D$13,IF(Cotizador!$X$116="anual",IF(N154=1,Cotizador!$Y$106,0),Cotizador!$Y$106)))),"")</f>
        <v/>
      </c>
      <c r="L154" s="44" t="str">
        <f t="shared" si="4"/>
        <v/>
      </c>
      <c r="M154" s="76" t="str">
        <f t="shared" si="5"/>
        <v/>
      </c>
      <c r="N154" s="76" t="str">
        <f t="shared" si="15"/>
        <v>#VALUE!</v>
      </c>
    </row>
    <row r="155" ht="12.75" customHeight="1">
      <c r="A155" s="111" t="str">
        <f t="shared" si="6"/>
        <v/>
      </c>
      <c r="B155" s="108" t="str">
        <f t="shared" si="7"/>
        <v/>
      </c>
      <c r="C155" s="108" t="str">
        <f t="shared" si="8"/>
        <v/>
      </c>
      <c r="D155" s="109" t="str">
        <f t="shared" si="2"/>
        <v/>
      </c>
      <c r="E155" s="73">
        <f t="shared" si="11"/>
        <v>137</v>
      </c>
      <c r="F155" s="44" t="str">
        <f t="shared" si="9"/>
        <v/>
      </c>
      <c r="G155" s="110" t="str">
        <f t="shared" si="12"/>
        <v/>
      </c>
      <c r="H155" s="44" t="str">
        <f t="shared" si="13"/>
        <v/>
      </c>
      <c r="I155" s="44" t="str">
        <f t="shared" si="3"/>
        <v/>
      </c>
      <c r="J155" s="44" t="str">
        <f t="shared" si="14"/>
        <v/>
      </c>
      <c r="K155" s="44" t="str">
        <f>IF(E155&lt;=$E$5,IF(F155=0,0,IF(Cotizador!$D$11="fiduciario",0,IF($D$6="endosado",$D$13,IF(Cotizador!$X$116="anual",IF(N155=1,Cotizador!$Y$106,0),Cotizador!$Y$106)))),"")</f>
        <v/>
      </c>
      <c r="L155" s="44" t="str">
        <f t="shared" si="4"/>
        <v/>
      </c>
      <c r="M155" s="76" t="str">
        <f t="shared" si="5"/>
        <v/>
      </c>
      <c r="N155" s="76" t="str">
        <f t="shared" si="15"/>
        <v>#VALUE!</v>
      </c>
    </row>
    <row r="156" ht="12.75" customHeight="1">
      <c r="A156" s="111" t="str">
        <f t="shared" si="6"/>
        <v/>
      </c>
      <c r="B156" s="108" t="str">
        <f t="shared" si="7"/>
        <v/>
      </c>
      <c r="C156" s="108" t="str">
        <f t="shared" si="8"/>
        <v/>
      </c>
      <c r="D156" s="109" t="str">
        <f t="shared" si="2"/>
        <v/>
      </c>
      <c r="E156" s="73">
        <f t="shared" si="11"/>
        <v>138</v>
      </c>
      <c r="F156" s="44" t="str">
        <f t="shared" si="9"/>
        <v/>
      </c>
      <c r="G156" s="110" t="str">
        <f t="shared" si="12"/>
        <v/>
      </c>
      <c r="H156" s="44" t="str">
        <f t="shared" si="13"/>
        <v/>
      </c>
      <c r="I156" s="44" t="str">
        <f t="shared" si="3"/>
        <v/>
      </c>
      <c r="J156" s="44" t="str">
        <f t="shared" si="14"/>
        <v/>
      </c>
      <c r="K156" s="44" t="str">
        <f>IF(E156&lt;=$E$5,IF(F156=0,0,IF(Cotizador!$D$11="fiduciario",0,IF($D$6="endosado",$D$13,IF(Cotizador!$X$116="anual",IF(N156=1,Cotizador!$Y$106,0),Cotizador!$Y$106)))),"")</f>
        <v/>
      </c>
      <c r="L156" s="44" t="str">
        <f t="shared" si="4"/>
        <v/>
      </c>
      <c r="M156" s="76" t="str">
        <f t="shared" si="5"/>
        <v/>
      </c>
      <c r="N156" s="76" t="str">
        <f t="shared" si="15"/>
        <v>#VALUE!</v>
      </c>
    </row>
    <row r="157" ht="12.75" customHeight="1">
      <c r="A157" s="111" t="str">
        <f t="shared" si="6"/>
        <v/>
      </c>
      <c r="B157" s="108" t="str">
        <f t="shared" si="7"/>
        <v/>
      </c>
      <c r="C157" s="108" t="str">
        <f t="shared" si="8"/>
        <v/>
      </c>
      <c r="D157" s="109" t="str">
        <f t="shared" si="2"/>
        <v/>
      </c>
      <c r="E157" s="73">
        <f t="shared" si="11"/>
        <v>139</v>
      </c>
      <c r="F157" s="44" t="str">
        <f t="shared" si="9"/>
        <v/>
      </c>
      <c r="G157" s="110" t="str">
        <f t="shared" si="12"/>
        <v/>
      </c>
      <c r="H157" s="44" t="str">
        <f t="shared" si="13"/>
        <v/>
      </c>
      <c r="I157" s="44" t="str">
        <f t="shared" si="3"/>
        <v/>
      </c>
      <c r="J157" s="44" t="str">
        <f t="shared" si="14"/>
        <v/>
      </c>
      <c r="K157" s="44" t="str">
        <f>IF(E157&lt;=$E$5,IF(F157=0,0,IF(Cotizador!$D$11="fiduciario",0,IF($D$6="endosado",$D$13,IF(Cotizador!$X$116="anual",IF(N157=1,Cotizador!$Y$106,0),Cotizador!$Y$106)))),"")</f>
        <v/>
      </c>
      <c r="L157" s="44" t="str">
        <f t="shared" si="4"/>
        <v/>
      </c>
      <c r="M157" s="76" t="str">
        <f t="shared" si="5"/>
        <v/>
      </c>
      <c r="N157" s="76" t="str">
        <f t="shared" si="15"/>
        <v>#VALUE!</v>
      </c>
    </row>
    <row r="158" ht="12.75" customHeight="1">
      <c r="A158" s="111" t="str">
        <f t="shared" si="6"/>
        <v/>
      </c>
      <c r="B158" s="108" t="str">
        <f t="shared" si="7"/>
        <v/>
      </c>
      <c r="C158" s="108" t="str">
        <f t="shared" si="8"/>
        <v/>
      </c>
      <c r="D158" s="109" t="str">
        <f t="shared" si="2"/>
        <v/>
      </c>
      <c r="E158" s="73">
        <f t="shared" si="11"/>
        <v>140</v>
      </c>
      <c r="F158" s="44" t="str">
        <f t="shared" si="9"/>
        <v/>
      </c>
      <c r="G158" s="110" t="str">
        <f t="shared" si="12"/>
        <v/>
      </c>
      <c r="H158" s="44" t="str">
        <f t="shared" si="13"/>
        <v/>
      </c>
      <c r="I158" s="44" t="str">
        <f t="shared" si="3"/>
        <v/>
      </c>
      <c r="J158" s="44" t="str">
        <f t="shared" si="14"/>
        <v/>
      </c>
      <c r="K158" s="44" t="str">
        <f>IF(E158&lt;=$E$5,IF(F158=0,0,IF(Cotizador!$D$11="fiduciario",0,IF($D$6="endosado",$D$13,IF(Cotizador!$X$116="anual",IF(N158=1,Cotizador!$Y$106,0),Cotizador!$Y$106)))),"")</f>
        <v/>
      </c>
      <c r="L158" s="44" t="str">
        <f t="shared" si="4"/>
        <v/>
      </c>
      <c r="M158" s="76" t="str">
        <f t="shared" si="5"/>
        <v/>
      </c>
      <c r="N158" s="76" t="str">
        <f t="shared" si="15"/>
        <v>#VALUE!</v>
      </c>
    </row>
    <row r="159" ht="12.75" customHeight="1">
      <c r="A159" s="111" t="str">
        <f t="shared" si="6"/>
        <v/>
      </c>
      <c r="B159" s="108" t="str">
        <f t="shared" si="7"/>
        <v/>
      </c>
      <c r="C159" s="108" t="str">
        <f t="shared" si="8"/>
        <v/>
      </c>
      <c r="D159" s="109" t="str">
        <f t="shared" si="2"/>
        <v/>
      </c>
      <c r="E159" s="73">
        <f t="shared" si="11"/>
        <v>141</v>
      </c>
      <c r="F159" s="44" t="str">
        <f t="shared" si="9"/>
        <v/>
      </c>
      <c r="G159" s="110" t="str">
        <f t="shared" si="12"/>
        <v/>
      </c>
      <c r="H159" s="44" t="str">
        <f t="shared" si="13"/>
        <v/>
      </c>
      <c r="I159" s="44" t="str">
        <f t="shared" si="3"/>
        <v/>
      </c>
      <c r="J159" s="44" t="str">
        <f t="shared" si="14"/>
        <v/>
      </c>
      <c r="K159" s="44" t="str">
        <f>IF(E159&lt;=$E$5,IF(F159=0,0,IF(Cotizador!$D$11="fiduciario",0,IF($D$6="endosado",$D$13,IF(Cotizador!$X$116="anual",IF(N159=1,Cotizador!$Y$106,0),Cotizador!$Y$106)))),"")</f>
        <v/>
      </c>
      <c r="L159" s="44" t="str">
        <f t="shared" si="4"/>
        <v/>
      </c>
      <c r="M159" s="76" t="str">
        <f t="shared" si="5"/>
        <v/>
      </c>
      <c r="N159" s="76" t="str">
        <f t="shared" si="15"/>
        <v>#VALUE!</v>
      </c>
    </row>
    <row r="160" ht="12.75" customHeight="1">
      <c r="A160" s="111" t="str">
        <f t="shared" si="6"/>
        <v/>
      </c>
      <c r="B160" s="108" t="str">
        <f t="shared" si="7"/>
        <v/>
      </c>
      <c r="C160" s="108" t="str">
        <f t="shared" si="8"/>
        <v/>
      </c>
      <c r="D160" s="109" t="str">
        <f t="shared" si="2"/>
        <v/>
      </c>
      <c r="E160" s="73">
        <f t="shared" si="11"/>
        <v>142</v>
      </c>
      <c r="F160" s="44" t="str">
        <f t="shared" si="9"/>
        <v/>
      </c>
      <c r="G160" s="110" t="str">
        <f t="shared" si="12"/>
        <v/>
      </c>
      <c r="H160" s="44" t="str">
        <f t="shared" si="13"/>
        <v/>
      </c>
      <c r="I160" s="44" t="str">
        <f t="shared" si="3"/>
        <v/>
      </c>
      <c r="J160" s="44" t="str">
        <f t="shared" si="14"/>
        <v/>
      </c>
      <c r="K160" s="44" t="str">
        <f>IF(E160&lt;=$E$5,IF(F160=0,0,IF(Cotizador!$D$11="fiduciario",0,IF($D$6="endosado",$D$13,IF(Cotizador!$X$116="anual",IF(N160=1,Cotizador!$Y$106,0),Cotizador!$Y$106)))),"")</f>
        <v/>
      </c>
      <c r="L160" s="44" t="str">
        <f t="shared" si="4"/>
        <v/>
      </c>
      <c r="M160" s="76" t="str">
        <f t="shared" si="5"/>
        <v/>
      </c>
      <c r="N160" s="76" t="str">
        <f t="shared" si="15"/>
        <v>#VALUE!</v>
      </c>
    </row>
    <row r="161" ht="12.75" customHeight="1">
      <c r="A161" s="111" t="str">
        <f t="shared" si="6"/>
        <v/>
      </c>
      <c r="B161" s="108" t="str">
        <f t="shared" si="7"/>
        <v/>
      </c>
      <c r="C161" s="108" t="str">
        <f t="shared" si="8"/>
        <v/>
      </c>
      <c r="D161" s="109" t="str">
        <f t="shared" si="2"/>
        <v/>
      </c>
      <c r="E161" s="73">
        <f t="shared" si="11"/>
        <v>143</v>
      </c>
      <c r="F161" s="44" t="str">
        <f t="shared" si="9"/>
        <v/>
      </c>
      <c r="G161" s="110" t="str">
        <f t="shared" si="12"/>
        <v/>
      </c>
      <c r="H161" s="44" t="str">
        <f t="shared" si="13"/>
        <v/>
      </c>
      <c r="I161" s="44" t="str">
        <f t="shared" si="3"/>
        <v/>
      </c>
      <c r="J161" s="44" t="str">
        <f t="shared" si="14"/>
        <v/>
      </c>
      <c r="K161" s="44" t="str">
        <f>IF(E161&lt;=$E$5,IF(F161=0,0,IF(Cotizador!$D$11="fiduciario",0,IF($D$6="endosado",$D$13,IF(Cotizador!$X$116="anual",IF(N161=1,Cotizador!$Y$106,0),Cotizador!$Y$106)))),"")</f>
        <v/>
      </c>
      <c r="L161" s="44" t="str">
        <f t="shared" si="4"/>
        <v/>
      </c>
      <c r="M161" s="76" t="str">
        <f t="shared" si="5"/>
        <v/>
      </c>
      <c r="N161" s="76" t="str">
        <f t="shared" si="15"/>
        <v>#VALUE!</v>
      </c>
    </row>
    <row r="162" ht="12.75" customHeight="1">
      <c r="A162" s="111" t="str">
        <f t="shared" si="6"/>
        <v/>
      </c>
      <c r="B162" s="108" t="str">
        <f t="shared" si="7"/>
        <v/>
      </c>
      <c r="C162" s="108" t="str">
        <f t="shared" si="8"/>
        <v/>
      </c>
      <c r="D162" s="109" t="str">
        <f t="shared" si="2"/>
        <v/>
      </c>
      <c r="E162" s="73">
        <f t="shared" si="11"/>
        <v>144</v>
      </c>
      <c r="F162" s="44" t="str">
        <f t="shared" si="9"/>
        <v/>
      </c>
      <c r="G162" s="110" t="str">
        <f t="shared" si="12"/>
        <v/>
      </c>
      <c r="H162" s="44" t="str">
        <f t="shared" si="13"/>
        <v/>
      </c>
      <c r="I162" s="44" t="str">
        <f t="shared" si="3"/>
        <v/>
      </c>
      <c r="J162" s="44" t="str">
        <f t="shared" si="14"/>
        <v/>
      </c>
      <c r="K162" s="44" t="str">
        <f>IF(E162&lt;=$E$5,IF(F162=0,0,IF(Cotizador!$D$11="fiduciario",0,IF($D$6="endosado",$D$13,IF(Cotizador!$X$116="anual",IF(N162=1,Cotizador!$Y$106,0),Cotizador!$Y$106)))),"")</f>
        <v/>
      </c>
      <c r="L162" s="44" t="str">
        <f t="shared" si="4"/>
        <v/>
      </c>
      <c r="M162" s="76" t="str">
        <f t="shared" si="5"/>
        <v/>
      </c>
      <c r="N162" s="76" t="str">
        <f t="shared" si="15"/>
        <v>#VALUE!</v>
      </c>
    </row>
    <row r="163" ht="12.75" customHeight="1">
      <c r="A163" s="111" t="str">
        <f t="shared" si="6"/>
        <v/>
      </c>
      <c r="B163" s="108" t="str">
        <f t="shared" si="7"/>
        <v/>
      </c>
      <c r="C163" s="108" t="str">
        <f t="shared" si="8"/>
        <v/>
      </c>
      <c r="D163" s="109" t="str">
        <f t="shared" si="2"/>
        <v/>
      </c>
      <c r="E163" s="73">
        <f t="shared" si="11"/>
        <v>145</v>
      </c>
      <c r="F163" s="44" t="str">
        <f t="shared" si="9"/>
        <v/>
      </c>
      <c r="G163" s="110" t="str">
        <f t="shared" si="12"/>
        <v/>
      </c>
      <c r="H163" s="44" t="str">
        <f t="shared" si="13"/>
        <v/>
      </c>
      <c r="I163" s="44" t="str">
        <f t="shared" si="3"/>
        <v/>
      </c>
      <c r="J163" s="44" t="str">
        <f t="shared" si="14"/>
        <v/>
      </c>
      <c r="K163" s="44" t="str">
        <f>IF(E163&lt;=$E$5,IF(F163=0,0,IF(Cotizador!$D$11="fiduciario",0,IF($D$6="endosado",$D$13,IF(Cotizador!$X$116="anual",IF(N163=1,Cotizador!$Y$106,0),Cotizador!$Y$106)))),"")</f>
        <v/>
      </c>
      <c r="L163" s="44" t="str">
        <f t="shared" si="4"/>
        <v/>
      </c>
      <c r="M163" s="76" t="str">
        <f t="shared" si="5"/>
        <v/>
      </c>
      <c r="N163" s="76" t="str">
        <f t="shared" si="15"/>
        <v>#VALUE!</v>
      </c>
    </row>
    <row r="164" ht="12.75" customHeight="1">
      <c r="A164" s="111" t="str">
        <f t="shared" si="6"/>
        <v/>
      </c>
      <c r="B164" s="108" t="str">
        <f t="shared" si="7"/>
        <v/>
      </c>
      <c r="C164" s="108" t="str">
        <f t="shared" si="8"/>
        <v/>
      </c>
      <c r="D164" s="109" t="str">
        <f t="shared" si="2"/>
        <v/>
      </c>
      <c r="E164" s="73">
        <f t="shared" si="11"/>
        <v>146</v>
      </c>
      <c r="F164" s="44" t="str">
        <f t="shared" si="9"/>
        <v/>
      </c>
      <c r="G164" s="110" t="str">
        <f t="shared" si="12"/>
        <v/>
      </c>
      <c r="H164" s="44" t="str">
        <f t="shared" si="13"/>
        <v/>
      </c>
      <c r="I164" s="44" t="str">
        <f t="shared" si="3"/>
        <v/>
      </c>
      <c r="J164" s="44" t="str">
        <f t="shared" si="14"/>
        <v/>
      </c>
      <c r="K164" s="44" t="str">
        <f>IF(E164&lt;=$E$5,IF(F164=0,0,IF(Cotizador!$D$11="fiduciario",0,IF($D$6="endosado",$D$13,IF(Cotizador!$X$116="anual",IF(N164=1,Cotizador!$Y$106,0),Cotizador!$Y$106)))),"")</f>
        <v/>
      </c>
      <c r="L164" s="44" t="str">
        <f t="shared" si="4"/>
        <v/>
      </c>
      <c r="M164" s="76" t="str">
        <f t="shared" si="5"/>
        <v/>
      </c>
      <c r="N164" s="76" t="str">
        <f t="shared" si="15"/>
        <v>#VALUE!</v>
      </c>
    </row>
    <row r="165" ht="12.75" customHeight="1">
      <c r="A165" s="111" t="str">
        <f t="shared" si="6"/>
        <v/>
      </c>
      <c r="B165" s="108" t="str">
        <f t="shared" si="7"/>
        <v/>
      </c>
      <c r="C165" s="108" t="str">
        <f t="shared" si="8"/>
        <v/>
      </c>
      <c r="D165" s="109" t="str">
        <f t="shared" si="2"/>
        <v/>
      </c>
      <c r="E165" s="73">
        <f t="shared" si="11"/>
        <v>147</v>
      </c>
      <c r="F165" s="44" t="str">
        <f t="shared" si="9"/>
        <v/>
      </c>
      <c r="G165" s="110" t="str">
        <f t="shared" si="12"/>
        <v/>
      </c>
      <c r="H165" s="44" t="str">
        <f t="shared" si="13"/>
        <v/>
      </c>
      <c r="I165" s="44" t="str">
        <f t="shared" si="3"/>
        <v/>
      </c>
      <c r="J165" s="44" t="str">
        <f t="shared" si="14"/>
        <v/>
      </c>
      <c r="K165" s="44" t="str">
        <f>IF(E165&lt;=$E$5,IF(F165=0,0,IF(Cotizador!$D$11="fiduciario",0,IF($D$6="endosado",$D$13,IF(Cotizador!$X$116="anual",IF(N165=1,Cotizador!$Y$106,0),Cotizador!$Y$106)))),"")</f>
        <v/>
      </c>
      <c r="L165" s="44" t="str">
        <f t="shared" si="4"/>
        <v/>
      </c>
      <c r="M165" s="76" t="str">
        <f t="shared" si="5"/>
        <v/>
      </c>
      <c r="N165" s="76" t="str">
        <f t="shared" si="15"/>
        <v>#VALUE!</v>
      </c>
    </row>
    <row r="166" ht="12.75" customHeight="1">
      <c r="A166" s="111" t="str">
        <f t="shared" si="6"/>
        <v/>
      </c>
      <c r="B166" s="108" t="str">
        <f t="shared" si="7"/>
        <v/>
      </c>
      <c r="C166" s="108" t="str">
        <f t="shared" si="8"/>
        <v/>
      </c>
      <c r="D166" s="109" t="str">
        <f t="shared" si="2"/>
        <v/>
      </c>
      <c r="E166" s="73">
        <f t="shared" si="11"/>
        <v>148</v>
      </c>
      <c r="F166" s="44" t="str">
        <f t="shared" si="9"/>
        <v/>
      </c>
      <c r="G166" s="110" t="str">
        <f t="shared" si="12"/>
        <v/>
      </c>
      <c r="H166" s="44" t="str">
        <f t="shared" si="13"/>
        <v/>
      </c>
      <c r="I166" s="44" t="str">
        <f t="shared" si="3"/>
        <v/>
      </c>
      <c r="J166" s="44" t="str">
        <f t="shared" si="14"/>
        <v/>
      </c>
      <c r="K166" s="44" t="str">
        <f>IF(E166&lt;=$E$5,IF(F166=0,0,IF(Cotizador!$D$11="fiduciario",0,IF($D$6="endosado",$D$13,IF(Cotizador!$X$116="anual",IF(N166=1,Cotizador!$Y$106,0),Cotizador!$Y$106)))),"")</f>
        <v/>
      </c>
      <c r="L166" s="44" t="str">
        <f t="shared" si="4"/>
        <v/>
      </c>
      <c r="M166" s="76" t="str">
        <f t="shared" si="5"/>
        <v/>
      </c>
      <c r="N166" s="76" t="str">
        <f t="shared" si="15"/>
        <v>#VALUE!</v>
      </c>
    </row>
    <row r="167" ht="12.75" customHeight="1">
      <c r="A167" s="111" t="str">
        <f t="shared" si="6"/>
        <v/>
      </c>
      <c r="B167" s="108" t="str">
        <f t="shared" si="7"/>
        <v/>
      </c>
      <c r="C167" s="108" t="str">
        <f t="shared" si="8"/>
        <v/>
      </c>
      <c r="D167" s="109" t="str">
        <f t="shared" si="2"/>
        <v/>
      </c>
      <c r="E167" s="73">
        <f t="shared" si="11"/>
        <v>149</v>
      </c>
      <c r="F167" s="44" t="str">
        <f t="shared" si="9"/>
        <v/>
      </c>
      <c r="G167" s="110" t="str">
        <f t="shared" si="12"/>
        <v/>
      </c>
      <c r="H167" s="44" t="str">
        <f t="shared" si="13"/>
        <v/>
      </c>
      <c r="I167" s="44" t="str">
        <f t="shared" si="3"/>
        <v/>
      </c>
      <c r="J167" s="44" t="str">
        <f t="shared" si="14"/>
        <v/>
      </c>
      <c r="K167" s="44" t="str">
        <f>IF(E167&lt;=$E$5,IF(F167=0,0,IF(Cotizador!$D$11="fiduciario",0,IF($D$6="endosado",$D$13,IF(Cotizador!$X$116="anual",IF(N167=1,Cotizador!$Y$106,0),Cotizador!$Y$106)))),"")</f>
        <v/>
      </c>
      <c r="L167" s="44" t="str">
        <f t="shared" si="4"/>
        <v/>
      </c>
      <c r="M167" s="76" t="str">
        <f t="shared" si="5"/>
        <v/>
      </c>
      <c r="N167" s="76" t="str">
        <f t="shared" si="15"/>
        <v>#VALUE!</v>
      </c>
    </row>
    <row r="168" ht="12.75" customHeight="1">
      <c r="A168" s="111" t="str">
        <f t="shared" si="6"/>
        <v/>
      </c>
      <c r="B168" s="108" t="str">
        <f t="shared" si="7"/>
        <v/>
      </c>
      <c r="C168" s="108" t="str">
        <f t="shared" si="8"/>
        <v/>
      </c>
      <c r="D168" s="109" t="str">
        <f t="shared" si="2"/>
        <v/>
      </c>
      <c r="E168" s="73">
        <f t="shared" si="11"/>
        <v>150</v>
      </c>
      <c r="F168" s="44" t="str">
        <f t="shared" si="9"/>
        <v/>
      </c>
      <c r="G168" s="110" t="str">
        <f t="shared" si="12"/>
        <v/>
      </c>
      <c r="H168" s="44" t="str">
        <f t="shared" si="13"/>
        <v/>
      </c>
      <c r="I168" s="44" t="str">
        <f t="shared" si="3"/>
        <v/>
      </c>
      <c r="J168" s="44" t="str">
        <f t="shared" si="14"/>
        <v/>
      </c>
      <c r="K168" s="44" t="str">
        <f>IF(E168&lt;=$E$5,IF(F168=0,0,IF(Cotizador!$D$11="fiduciario",0,IF($D$6="endosado",$D$13,IF(Cotizador!$X$116="anual",IF(N168=1,Cotizador!$Y$106,0),Cotizador!$Y$106)))),"")</f>
        <v/>
      </c>
      <c r="L168" s="44" t="str">
        <f t="shared" si="4"/>
        <v/>
      </c>
      <c r="M168" s="76" t="str">
        <f t="shared" si="5"/>
        <v/>
      </c>
      <c r="N168" s="76" t="str">
        <f t="shared" si="15"/>
        <v>#VALUE!</v>
      </c>
    </row>
    <row r="169" ht="12.75" customHeight="1">
      <c r="A169" s="111" t="str">
        <f t="shared" si="6"/>
        <v/>
      </c>
      <c r="B169" s="108" t="str">
        <f t="shared" si="7"/>
        <v/>
      </c>
      <c r="C169" s="108" t="str">
        <f t="shared" si="8"/>
        <v/>
      </c>
      <c r="D169" s="109" t="str">
        <f t="shared" si="2"/>
        <v/>
      </c>
      <c r="E169" s="73">
        <f t="shared" si="11"/>
        <v>151</v>
      </c>
      <c r="F169" s="44" t="str">
        <f t="shared" si="9"/>
        <v/>
      </c>
      <c r="G169" s="110" t="str">
        <f t="shared" si="12"/>
        <v/>
      </c>
      <c r="H169" s="44" t="str">
        <f t="shared" si="13"/>
        <v/>
      </c>
      <c r="I169" s="44" t="str">
        <f t="shared" si="3"/>
        <v/>
      </c>
      <c r="J169" s="44" t="str">
        <f t="shared" si="14"/>
        <v/>
      </c>
      <c r="K169" s="44" t="str">
        <f>IF(E169&lt;=$E$5,IF(F169=0,0,IF(Cotizador!$D$11="fiduciario",0,IF($D$6="endosado",$D$13,IF(Cotizador!$X$116="anual",IF(N169=1,Cotizador!$Y$106,0),Cotizador!$Y$106)))),"")</f>
        <v/>
      </c>
      <c r="L169" s="44" t="str">
        <f t="shared" si="4"/>
        <v/>
      </c>
      <c r="M169" s="76" t="str">
        <f t="shared" si="5"/>
        <v/>
      </c>
      <c r="N169" s="76" t="str">
        <f t="shared" si="15"/>
        <v>#VALUE!</v>
      </c>
    </row>
    <row r="170" ht="12.75" customHeight="1">
      <c r="A170" s="111" t="str">
        <f t="shared" si="6"/>
        <v/>
      </c>
      <c r="B170" s="108" t="str">
        <f t="shared" si="7"/>
        <v/>
      </c>
      <c r="C170" s="108" t="str">
        <f t="shared" si="8"/>
        <v/>
      </c>
      <c r="D170" s="109" t="str">
        <f t="shared" si="2"/>
        <v/>
      </c>
      <c r="E170" s="73">
        <f t="shared" si="11"/>
        <v>152</v>
      </c>
      <c r="F170" s="44" t="str">
        <f t="shared" si="9"/>
        <v/>
      </c>
      <c r="G170" s="110" t="str">
        <f t="shared" si="12"/>
        <v/>
      </c>
      <c r="H170" s="44" t="str">
        <f t="shared" si="13"/>
        <v/>
      </c>
      <c r="I170" s="44" t="str">
        <f t="shared" si="3"/>
        <v/>
      </c>
      <c r="J170" s="44" t="str">
        <f t="shared" si="14"/>
        <v/>
      </c>
      <c r="K170" s="44" t="str">
        <f>IF(E170&lt;=$E$5,IF(F170=0,0,IF(Cotizador!$D$11="fiduciario",0,IF($D$6="endosado",$D$13,IF(Cotizador!$X$116="anual",IF(N170=1,Cotizador!$Y$106,0),Cotizador!$Y$106)))),"")</f>
        <v/>
      </c>
      <c r="L170" s="44" t="str">
        <f t="shared" si="4"/>
        <v/>
      </c>
      <c r="M170" s="76" t="str">
        <f t="shared" si="5"/>
        <v/>
      </c>
      <c r="N170" s="76" t="str">
        <f t="shared" si="15"/>
        <v>#VALUE!</v>
      </c>
    </row>
    <row r="171" ht="12.75" customHeight="1">
      <c r="A171" s="111" t="str">
        <f t="shared" si="6"/>
        <v/>
      </c>
      <c r="B171" s="108" t="str">
        <f t="shared" si="7"/>
        <v/>
      </c>
      <c r="C171" s="108" t="str">
        <f t="shared" si="8"/>
        <v/>
      </c>
      <c r="D171" s="109" t="str">
        <f t="shared" si="2"/>
        <v/>
      </c>
      <c r="E171" s="73">
        <f t="shared" si="11"/>
        <v>153</v>
      </c>
      <c r="F171" s="44" t="str">
        <f t="shared" si="9"/>
        <v/>
      </c>
      <c r="G171" s="110" t="str">
        <f t="shared" si="12"/>
        <v/>
      </c>
      <c r="H171" s="44" t="str">
        <f t="shared" si="13"/>
        <v/>
      </c>
      <c r="I171" s="44" t="str">
        <f t="shared" si="3"/>
        <v/>
      </c>
      <c r="J171" s="44" t="str">
        <f t="shared" si="14"/>
        <v/>
      </c>
      <c r="K171" s="44" t="str">
        <f>IF(E171&lt;=$E$5,IF(F171=0,0,IF(Cotizador!$D$11="fiduciario",0,IF($D$6="endosado",$D$13,IF(Cotizador!$X$116="anual",IF(N171=1,Cotizador!$Y$106,0),Cotizador!$Y$106)))),"")</f>
        <v/>
      </c>
      <c r="L171" s="44" t="str">
        <f t="shared" si="4"/>
        <v/>
      </c>
      <c r="M171" s="76" t="str">
        <f t="shared" si="5"/>
        <v/>
      </c>
      <c r="N171" s="76" t="str">
        <f t="shared" si="15"/>
        <v>#VALUE!</v>
      </c>
    </row>
    <row r="172" ht="12.75" customHeight="1">
      <c r="A172" s="111" t="str">
        <f t="shared" si="6"/>
        <v/>
      </c>
      <c r="B172" s="108" t="str">
        <f t="shared" si="7"/>
        <v/>
      </c>
      <c r="C172" s="108" t="str">
        <f t="shared" si="8"/>
        <v/>
      </c>
      <c r="D172" s="109" t="str">
        <f t="shared" si="2"/>
        <v/>
      </c>
      <c r="E172" s="73">
        <f t="shared" si="11"/>
        <v>154</v>
      </c>
      <c r="F172" s="44" t="str">
        <f t="shared" si="9"/>
        <v/>
      </c>
      <c r="G172" s="110" t="str">
        <f t="shared" si="12"/>
        <v/>
      </c>
      <c r="H172" s="44" t="str">
        <f t="shared" si="13"/>
        <v/>
      </c>
      <c r="I172" s="44" t="str">
        <f t="shared" si="3"/>
        <v/>
      </c>
      <c r="J172" s="44" t="str">
        <f t="shared" si="14"/>
        <v/>
      </c>
      <c r="K172" s="44" t="str">
        <f>IF(E172&lt;=$E$5,IF(F172=0,0,IF(Cotizador!$D$11="fiduciario",0,IF($D$6="endosado",$D$13,IF(Cotizador!$X$116="anual",IF(N172=1,Cotizador!$Y$106,0),Cotizador!$Y$106)))),"")</f>
        <v/>
      </c>
      <c r="L172" s="44" t="str">
        <f t="shared" si="4"/>
        <v/>
      </c>
      <c r="M172" s="76" t="str">
        <f t="shared" si="5"/>
        <v/>
      </c>
      <c r="N172" s="76" t="str">
        <f t="shared" si="15"/>
        <v>#VALUE!</v>
      </c>
    </row>
    <row r="173" ht="12.75" customHeight="1">
      <c r="A173" s="111" t="str">
        <f t="shared" si="6"/>
        <v/>
      </c>
      <c r="B173" s="108" t="str">
        <f t="shared" si="7"/>
        <v/>
      </c>
      <c r="C173" s="108" t="str">
        <f t="shared" si="8"/>
        <v/>
      </c>
      <c r="D173" s="109" t="str">
        <f t="shared" si="2"/>
        <v/>
      </c>
      <c r="E173" s="73">
        <f t="shared" si="11"/>
        <v>155</v>
      </c>
      <c r="F173" s="44" t="str">
        <f t="shared" si="9"/>
        <v/>
      </c>
      <c r="G173" s="110" t="str">
        <f t="shared" si="12"/>
        <v/>
      </c>
      <c r="H173" s="44" t="str">
        <f t="shared" si="13"/>
        <v/>
      </c>
      <c r="I173" s="44" t="str">
        <f t="shared" si="3"/>
        <v/>
      </c>
      <c r="J173" s="44" t="str">
        <f t="shared" si="14"/>
        <v/>
      </c>
      <c r="K173" s="44" t="str">
        <f>IF(E173&lt;=$E$5,IF(F173=0,0,IF(Cotizador!$D$11="fiduciario",0,IF($D$6="endosado",$D$13,IF(Cotizador!$X$116="anual",IF(N173=1,Cotizador!$Y$106,0),Cotizador!$Y$106)))),"")</f>
        <v/>
      </c>
      <c r="L173" s="44" t="str">
        <f t="shared" si="4"/>
        <v/>
      </c>
      <c r="M173" s="76" t="str">
        <f t="shared" si="5"/>
        <v/>
      </c>
      <c r="N173" s="76" t="str">
        <f t="shared" si="15"/>
        <v>#VALUE!</v>
      </c>
    </row>
    <row r="174" ht="12.75" customHeight="1">
      <c r="A174" s="111" t="str">
        <f t="shared" si="6"/>
        <v/>
      </c>
      <c r="B174" s="108" t="str">
        <f t="shared" si="7"/>
        <v/>
      </c>
      <c r="C174" s="108" t="str">
        <f t="shared" si="8"/>
        <v/>
      </c>
      <c r="D174" s="109" t="str">
        <f t="shared" si="2"/>
        <v/>
      </c>
      <c r="E174" s="73">
        <f t="shared" si="11"/>
        <v>156</v>
      </c>
      <c r="F174" s="44" t="str">
        <f t="shared" si="9"/>
        <v/>
      </c>
      <c r="G174" s="110" t="str">
        <f t="shared" si="12"/>
        <v/>
      </c>
      <c r="H174" s="44" t="str">
        <f t="shared" si="13"/>
        <v/>
      </c>
      <c r="I174" s="44" t="str">
        <f t="shared" si="3"/>
        <v/>
      </c>
      <c r="J174" s="44" t="str">
        <f t="shared" si="14"/>
        <v/>
      </c>
      <c r="K174" s="44" t="str">
        <f>IF(E174&lt;=$E$5,IF(F174=0,0,IF(Cotizador!$D$11="fiduciario",0,IF($D$6="endosado",$D$13,IF(Cotizador!$X$116="anual",IF(N174=1,Cotizador!$Y$106,0),Cotizador!$Y$106)))),"")</f>
        <v/>
      </c>
      <c r="L174" s="44" t="str">
        <f t="shared" si="4"/>
        <v/>
      </c>
      <c r="M174" s="76" t="str">
        <f t="shared" si="5"/>
        <v/>
      </c>
      <c r="N174" s="76" t="str">
        <f t="shared" si="15"/>
        <v>#VALUE!</v>
      </c>
    </row>
    <row r="175" ht="12.75" customHeight="1">
      <c r="A175" s="111" t="str">
        <f t="shared" si="6"/>
        <v/>
      </c>
      <c r="B175" s="108" t="str">
        <f t="shared" si="7"/>
        <v/>
      </c>
      <c r="C175" s="108" t="str">
        <f t="shared" si="8"/>
        <v/>
      </c>
      <c r="D175" s="109" t="str">
        <f t="shared" si="2"/>
        <v/>
      </c>
      <c r="E175" s="73">
        <f t="shared" si="11"/>
        <v>157</v>
      </c>
      <c r="F175" s="44" t="str">
        <f t="shared" si="9"/>
        <v/>
      </c>
      <c r="G175" s="110" t="str">
        <f t="shared" si="12"/>
        <v/>
      </c>
      <c r="H175" s="44" t="str">
        <f t="shared" si="13"/>
        <v/>
      </c>
      <c r="I175" s="44" t="str">
        <f t="shared" si="3"/>
        <v/>
      </c>
      <c r="J175" s="44" t="str">
        <f t="shared" si="14"/>
        <v/>
      </c>
      <c r="K175" s="44" t="str">
        <f>IF(E175&lt;=$E$5,IF(F175=0,0,IF(Cotizador!$D$11="fiduciario",0,IF($D$6="endosado",$D$13,IF(Cotizador!$X$116="anual",IF(N175=1,Cotizador!$Y$106,0),Cotizador!$Y$106)))),"")</f>
        <v/>
      </c>
      <c r="L175" s="44" t="str">
        <f t="shared" si="4"/>
        <v/>
      </c>
      <c r="M175" s="76" t="str">
        <f t="shared" si="5"/>
        <v/>
      </c>
      <c r="N175" s="76" t="str">
        <f t="shared" si="15"/>
        <v>#VALUE!</v>
      </c>
    </row>
    <row r="176" ht="12.75" customHeight="1">
      <c r="A176" s="111" t="str">
        <f t="shared" si="6"/>
        <v/>
      </c>
      <c r="B176" s="108" t="str">
        <f t="shared" si="7"/>
        <v/>
      </c>
      <c r="C176" s="108" t="str">
        <f t="shared" si="8"/>
        <v/>
      </c>
      <c r="D176" s="109" t="str">
        <f t="shared" si="2"/>
        <v/>
      </c>
      <c r="E176" s="73">
        <f t="shared" si="11"/>
        <v>158</v>
      </c>
      <c r="F176" s="44" t="str">
        <f t="shared" si="9"/>
        <v/>
      </c>
      <c r="G176" s="110" t="str">
        <f t="shared" si="12"/>
        <v/>
      </c>
      <c r="H176" s="44" t="str">
        <f t="shared" si="13"/>
        <v/>
      </c>
      <c r="I176" s="44" t="str">
        <f t="shared" si="3"/>
        <v/>
      </c>
      <c r="J176" s="44" t="str">
        <f t="shared" si="14"/>
        <v/>
      </c>
      <c r="K176" s="44" t="str">
        <f>IF(E176&lt;=$E$5,IF(F176=0,0,IF(Cotizador!$D$11="fiduciario",0,IF($D$6="endosado",$D$13,IF(Cotizador!$X$116="anual",IF(N176=1,Cotizador!$Y$106,0),Cotizador!$Y$106)))),"")</f>
        <v/>
      </c>
      <c r="L176" s="44" t="str">
        <f t="shared" si="4"/>
        <v/>
      </c>
      <c r="M176" s="76" t="str">
        <f t="shared" si="5"/>
        <v/>
      </c>
      <c r="N176" s="76" t="str">
        <f t="shared" si="15"/>
        <v>#VALUE!</v>
      </c>
    </row>
    <row r="177" ht="12.75" customHeight="1">
      <c r="A177" s="111" t="str">
        <f t="shared" si="6"/>
        <v/>
      </c>
      <c r="B177" s="108" t="str">
        <f t="shared" si="7"/>
        <v/>
      </c>
      <c r="C177" s="108" t="str">
        <f t="shared" si="8"/>
        <v/>
      </c>
      <c r="D177" s="109" t="str">
        <f t="shared" si="2"/>
        <v/>
      </c>
      <c r="E177" s="73">
        <f t="shared" si="11"/>
        <v>159</v>
      </c>
      <c r="F177" s="44" t="str">
        <f t="shared" si="9"/>
        <v/>
      </c>
      <c r="G177" s="110" t="str">
        <f t="shared" si="12"/>
        <v/>
      </c>
      <c r="H177" s="44" t="str">
        <f t="shared" si="13"/>
        <v/>
      </c>
      <c r="I177" s="44" t="str">
        <f t="shared" si="3"/>
        <v/>
      </c>
      <c r="J177" s="44" t="str">
        <f t="shared" si="14"/>
        <v/>
      </c>
      <c r="K177" s="44" t="str">
        <f>IF(E177&lt;=$E$5,IF(F177=0,0,IF(Cotizador!$D$11="fiduciario",0,IF($D$6="endosado",$D$13,IF(Cotizador!$X$116="anual",IF(N177=1,Cotizador!$Y$106,0),Cotizador!$Y$106)))),"")</f>
        <v/>
      </c>
      <c r="L177" s="44" t="str">
        <f t="shared" si="4"/>
        <v/>
      </c>
      <c r="M177" s="76" t="str">
        <f t="shared" si="5"/>
        <v/>
      </c>
      <c r="N177" s="76" t="str">
        <f t="shared" si="15"/>
        <v>#VALUE!</v>
      </c>
    </row>
    <row r="178" ht="12.75" customHeight="1">
      <c r="A178" s="111" t="str">
        <f t="shared" si="6"/>
        <v/>
      </c>
      <c r="B178" s="108" t="str">
        <f t="shared" si="7"/>
        <v/>
      </c>
      <c r="C178" s="108" t="str">
        <f t="shared" si="8"/>
        <v/>
      </c>
      <c r="D178" s="109" t="str">
        <f t="shared" si="2"/>
        <v/>
      </c>
      <c r="E178" s="73">
        <f t="shared" si="11"/>
        <v>160</v>
      </c>
      <c r="F178" s="44" t="str">
        <f t="shared" si="9"/>
        <v/>
      </c>
      <c r="G178" s="110" t="str">
        <f t="shared" si="12"/>
        <v/>
      </c>
      <c r="H178" s="44" t="str">
        <f t="shared" si="13"/>
        <v/>
      </c>
      <c r="I178" s="44" t="str">
        <f t="shared" si="3"/>
        <v/>
      </c>
      <c r="J178" s="44" t="str">
        <f t="shared" si="14"/>
        <v/>
      </c>
      <c r="K178" s="44" t="str">
        <f>IF(E178&lt;=$E$5,IF(F178=0,0,IF(Cotizador!$D$11="fiduciario",0,IF($D$6="endosado",$D$13,IF(Cotizador!$X$116="anual",IF(N178=1,Cotizador!$Y$106,0),Cotizador!$Y$106)))),"")</f>
        <v/>
      </c>
      <c r="L178" s="44" t="str">
        <f t="shared" si="4"/>
        <v/>
      </c>
      <c r="M178" s="76" t="str">
        <f t="shared" si="5"/>
        <v/>
      </c>
      <c r="N178" s="76" t="str">
        <f t="shared" si="15"/>
        <v>#VALUE!</v>
      </c>
    </row>
    <row r="179" ht="12.75" customHeight="1">
      <c r="A179" s="111" t="str">
        <f t="shared" si="6"/>
        <v/>
      </c>
      <c r="B179" s="108" t="str">
        <f t="shared" si="7"/>
        <v/>
      </c>
      <c r="C179" s="108" t="str">
        <f t="shared" si="8"/>
        <v/>
      </c>
      <c r="D179" s="109" t="str">
        <f t="shared" si="2"/>
        <v/>
      </c>
      <c r="E179" s="73">
        <f t="shared" si="11"/>
        <v>161</v>
      </c>
      <c r="F179" s="44" t="str">
        <f t="shared" si="9"/>
        <v/>
      </c>
      <c r="G179" s="110" t="str">
        <f t="shared" si="12"/>
        <v/>
      </c>
      <c r="H179" s="44" t="str">
        <f t="shared" si="13"/>
        <v/>
      </c>
      <c r="I179" s="44" t="str">
        <f t="shared" si="3"/>
        <v/>
      </c>
      <c r="J179" s="44" t="str">
        <f t="shared" si="14"/>
        <v/>
      </c>
      <c r="K179" s="44" t="str">
        <f>IF(E179&lt;=$E$5,IF(F179=0,0,IF(Cotizador!$D$11="fiduciario",0,IF($D$6="endosado",$D$13,IF(Cotizador!$X$116="anual",IF(N179=1,Cotizador!$Y$106,0),Cotizador!$Y$106)))),"")</f>
        <v/>
      </c>
      <c r="L179" s="44" t="str">
        <f t="shared" si="4"/>
        <v/>
      </c>
      <c r="M179" s="76" t="str">
        <f t="shared" si="5"/>
        <v/>
      </c>
      <c r="N179" s="76" t="str">
        <f t="shared" si="15"/>
        <v>#VALUE!</v>
      </c>
    </row>
    <row r="180" ht="12.75" customHeight="1">
      <c r="A180" s="111" t="str">
        <f t="shared" si="6"/>
        <v/>
      </c>
      <c r="B180" s="108" t="str">
        <f t="shared" si="7"/>
        <v/>
      </c>
      <c r="C180" s="108" t="str">
        <f t="shared" si="8"/>
        <v/>
      </c>
      <c r="D180" s="109" t="str">
        <f t="shared" si="2"/>
        <v/>
      </c>
      <c r="E180" s="73">
        <f t="shared" si="11"/>
        <v>162</v>
      </c>
      <c r="F180" s="44" t="str">
        <f t="shared" si="9"/>
        <v/>
      </c>
      <c r="G180" s="110" t="str">
        <f t="shared" si="12"/>
        <v/>
      </c>
      <c r="H180" s="44" t="str">
        <f t="shared" si="13"/>
        <v/>
      </c>
      <c r="I180" s="44" t="str">
        <f t="shared" si="3"/>
        <v/>
      </c>
      <c r="J180" s="44" t="str">
        <f t="shared" si="14"/>
        <v/>
      </c>
      <c r="K180" s="44" t="str">
        <f>IF(E180&lt;=$E$5,IF(F180=0,0,IF(Cotizador!$D$11="fiduciario",0,IF($D$6="endosado",$D$13,IF(Cotizador!$X$116="anual",IF(N180=1,Cotizador!$Y$106,0),Cotizador!$Y$106)))),"")</f>
        <v/>
      </c>
      <c r="L180" s="44" t="str">
        <f t="shared" si="4"/>
        <v/>
      </c>
      <c r="M180" s="76" t="str">
        <f t="shared" si="5"/>
        <v/>
      </c>
      <c r="N180" s="76" t="str">
        <f t="shared" si="15"/>
        <v>#VALUE!</v>
      </c>
    </row>
    <row r="181" ht="12.75" customHeight="1">
      <c r="A181" s="111" t="str">
        <f t="shared" si="6"/>
        <v/>
      </c>
      <c r="B181" s="108" t="str">
        <f t="shared" si="7"/>
        <v/>
      </c>
      <c r="C181" s="108" t="str">
        <f t="shared" si="8"/>
        <v/>
      </c>
      <c r="D181" s="109" t="str">
        <f t="shared" si="2"/>
        <v/>
      </c>
      <c r="E181" s="73">
        <f t="shared" si="11"/>
        <v>163</v>
      </c>
      <c r="F181" s="44" t="str">
        <f t="shared" si="9"/>
        <v/>
      </c>
      <c r="G181" s="110" t="str">
        <f t="shared" si="12"/>
        <v/>
      </c>
      <c r="H181" s="44" t="str">
        <f t="shared" si="13"/>
        <v/>
      </c>
      <c r="I181" s="44" t="str">
        <f t="shared" si="3"/>
        <v/>
      </c>
      <c r="J181" s="44" t="str">
        <f t="shared" si="14"/>
        <v/>
      </c>
      <c r="K181" s="44" t="str">
        <f>IF(E181&lt;=$E$5,IF(F181=0,0,IF(Cotizador!$D$11="fiduciario",0,IF($D$6="endosado",$D$13,IF(Cotizador!$X$116="anual",IF(N181=1,Cotizador!$Y$106,0),Cotizador!$Y$106)))),"")</f>
        <v/>
      </c>
      <c r="L181" s="44" t="str">
        <f t="shared" si="4"/>
        <v/>
      </c>
      <c r="M181" s="76" t="str">
        <f t="shared" si="5"/>
        <v/>
      </c>
      <c r="N181" s="76" t="str">
        <f t="shared" si="15"/>
        <v>#VALUE!</v>
      </c>
    </row>
    <row r="182" ht="12.75" customHeight="1">
      <c r="A182" s="111" t="str">
        <f t="shared" si="6"/>
        <v/>
      </c>
      <c r="B182" s="108" t="str">
        <f t="shared" si="7"/>
        <v/>
      </c>
      <c r="C182" s="108" t="str">
        <f t="shared" si="8"/>
        <v/>
      </c>
      <c r="D182" s="109" t="str">
        <f t="shared" si="2"/>
        <v/>
      </c>
      <c r="E182" s="73">
        <f t="shared" si="11"/>
        <v>164</v>
      </c>
      <c r="F182" s="44" t="str">
        <f t="shared" si="9"/>
        <v/>
      </c>
      <c r="G182" s="110" t="str">
        <f t="shared" si="12"/>
        <v/>
      </c>
      <c r="H182" s="44" t="str">
        <f t="shared" si="13"/>
        <v/>
      </c>
      <c r="I182" s="44" t="str">
        <f t="shared" si="3"/>
        <v/>
      </c>
      <c r="J182" s="44" t="str">
        <f t="shared" si="14"/>
        <v/>
      </c>
      <c r="K182" s="44" t="str">
        <f>IF(E182&lt;=$E$5,IF(F182=0,0,IF(Cotizador!$D$11="fiduciario",0,IF($D$6="endosado",$D$13,IF(Cotizador!$X$116="anual",IF(N182=1,Cotizador!$Y$106,0),Cotizador!$Y$106)))),"")</f>
        <v/>
      </c>
      <c r="L182" s="44" t="str">
        <f t="shared" si="4"/>
        <v/>
      </c>
      <c r="M182" s="76" t="str">
        <f t="shared" si="5"/>
        <v/>
      </c>
      <c r="N182" s="76" t="str">
        <f t="shared" si="15"/>
        <v>#VALUE!</v>
      </c>
    </row>
    <row r="183" ht="12.75" customHeight="1">
      <c r="A183" s="111" t="str">
        <f t="shared" si="6"/>
        <v/>
      </c>
      <c r="B183" s="108" t="str">
        <f t="shared" si="7"/>
        <v/>
      </c>
      <c r="C183" s="108" t="str">
        <f t="shared" si="8"/>
        <v/>
      </c>
      <c r="D183" s="109" t="str">
        <f t="shared" si="2"/>
        <v/>
      </c>
      <c r="E183" s="73">
        <f t="shared" si="11"/>
        <v>165</v>
      </c>
      <c r="F183" s="44" t="str">
        <f t="shared" si="9"/>
        <v/>
      </c>
      <c r="G183" s="110" t="str">
        <f t="shared" si="12"/>
        <v/>
      </c>
      <c r="H183" s="44" t="str">
        <f t="shared" si="13"/>
        <v/>
      </c>
      <c r="I183" s="44" t="str">
        <f t="shared" si="3"/>
        <v/>
      </c>
      <c r="J183" s="44" t="str">
        <f t="shared" si="14"/>
        <v/>
      </c>
      <c r="K183" s="44" t="str">
        <f>IF(E183&lt;=$E$5,IF(F183=0,0,IF(Cotizador!$D$11="fiduciario",0,IF($D$6="endosado",$D$13,IF(Cotizador!$X$116="anual",IF(N183=1,Cotizador!$Y$106,0),Cotizador!$Y$106)))),"")</f>
        <v/>
      </c>
      <c r="L183" s="44" t="str">
        <f t="shared" si="4"/>
        <v/>
      </c>
      <c r="M183" s="76" t="str">
        <f t="shared" si="5"/>
        <v/>
      </c>
      <c r="N183" s="76" t="str">
        <f t="shared" si="15"/>
        <v>#VALUE!</v>
      </c>
    </row>
    <row r="184" ht="12.75" customHeight="1">
      <c r="A184" s="111" t="str">
        <f t="shared" si="6"/>
        <v/>
      </c>
      <c r="B184" s="108" t="str">
        <f t="shared" si="7"/>
        <v/>
      </c>
      <c r="C184" s="108" t="str">
        <f t="shared" si="8"/>
        <v/>
      </c>
      <c r="D184" s="109" t="str">
        <f t="shared" si="2"/>
        <v/>
      </c>
      <c r="E184" s="73">
        <f t="shared" si="11"/>
        <v>166</v>
      </c>
      <c r="F184" s="44" t="str">
        <f t="shared" si="9"/>
        <v/>
      </c>
      <c r="G184" s="110" t="str">
        <f t="shared" si="12"/>
        <v/>
      </c>
      <c r="H184" s="44" t="str">
        <f t="shared" si="13"/>
        <v/>
      </c>
      <c r="I184" s="44" t="str">
        <f t="shared" si="3"/>
        <v/>
      </c>
      <c r="J184" s="44" t="str">
        <f t="shared" si="14"/>
        <v/>
      </c>
      <c r="K184" s="44" t="str">
        <f>IF(E184&lt;=$E$5,IF(F184=0,0,IF(Cotizador!$D$11="fiduciario",0,IF($D$6="endosado",$D$13,IF(Cotizador!$X$116="anual",IF(N184=1,Cotizador!$Y$106,0),Cotizador!$Y$106)))),"")</f>
        <v/>
      </c>
      <c r="L184" s="44" t="str">
        <f t="shared" si="4"/>
        <v/>
      </c>
      <c r="M184" s="76" t="str">
        <f t="shared" si="5"/>
        <v/>
      </c>
      <c r="N184" s="76" t="str">
        <f t="shared" si="15"/>
        <v>#VALUE!</v>
      </c>
    </row>
    <row r="185" ht="12.75" customHeight="1">
      <c r="A185" s="111" t="str">
        <f t="shared" si="6"/>
        <v/>
      </c>
      <c r="B185" s="108" t="str">
        <f t="shared" si="7"/>
        <v/>
      </c>
      <c r="C185" s="108" t="str">
        <f t="shared" si="8"/>
        <v/>
      </c>
      <c r="D185" s="109" t="str">
        <f t="shared" si="2"/>
        <v/>
      </c>
      <c r="E185" s="73">
        <f t="shared" si="11"/>
        <v>167</v>
      </c>
      <c r="F185" s="44" t="str">
        <f t="shared" si="9"/>
        <v/>
      </c>
      <c r="G185" s="110" t="str">
        <f t="shared" si="12"/>
        <v/>
      </c>
      <c r="H185" s="44" t="str">
        <f t="shared" si="13"/>
        <v/>
      </c>
      <c r="I185" s="44" t="str">
        <f t="shared" si="3"/>
        <v/>
      </c>
      <c r="J185" s="44" t="str">
        <f t="shared" si="14"/>
        <v/>
      </c>
      <c r="K185" s="44" t="str">
        <f>IF(E185&lt;=$E$5,IF(F185=0,0,IF(Cotizador!$D$11="fiduciario",0,IF($D$6="endosado",$D$13,IF(Cotizador!$X$116="anual",IF(N185=1,Cotizador!$Y$106,0),Cotizador!$Y$106)))),"")</f>
        <v/>
      </c>
      <c r="L185" s="44" t="str">
        <f t="shared" si="4"/>
        <v/>
      </c>
      <c r="M185" s="76" t="str">
        <f t="shared" si="5"/>
        <v/>
      </c>
      <c r="N185" s="76" t="str">
        <f t="shared" si="15"/>
        <v>#VALUE!</v>
      </c>
    </row>
    <row r="186" ht="12.75" customHeight="1">
      <c r="A186" s="111" t="str">
        <f t="shared" si="6"/>
        <v/>
      </c>
      <c r="B186" s="108" t="str">
        <f t="shared" si="7"/>
        <v/>
      </c>
      <c r="C186" s="108" t="str">
        <f t="shared" si="8"/>
        <v/>
      </c>
      <c r="D186" s="109" t="str">
        <f t="shared" si="2"/>
        <v/>
      </c>
      <c r="E186" s="73">
        <f t="shared" si="11"/>
        <v>168</v>
      </c>
      <c r="F186" s="44" t="str">
        <f t="shared" si="9"/>
        <v/>
      </c>
      <c r="G186" s="110" t="str">
        <f t="shared" si="12"/>
        <v/>
      </c>
      <c r="H186" s="44" t="str">
        <f t="shared" si="13"/>
        <v/>
      </c>
      <c r="I186" s="44" t="str">
        <f t="shared" si="3"/>
        <v/>
      </c>
      <c r="J186" s="44" t="str">
        <f t="shared" si="14"/>
        <v/>
      </c>
      <c r="K186" s="44" t="str">
        <f>IF(E186&lt;=$E$5,IF(F186=0,0,IF(Cotizador!$D$11="fiduciario",0,IF($D$6="endosado",$D$13,IF(Cotizador!$X$116="anual",IF(N186=1,Cotizador!$Y$106,0),Cotizador!$Y$106)))),"")</f>
        <v/>
      </c>
      <c r="L186" s="44" t="str">
        <f t="shared" si="4"/>
        <v/>
      </c>
      <c r="M186" s="76" t="str">
        <f t="shared" si="5"/>
        <v/>
      </c>
      <c r="N186" s="76" t="str">
        <f t="shared" si="15"/>
        <v>#VALUE!</v>
      </c>
    </row>
    <row r="187" ht="12.75" customHeight="1">
      <c r="A187" s="111" t="str">
        <f t="shared" si="6"/>
        <v/>
      </c>
      <c r="B187" s="108" t="str">
        <f t="shared" si="7"/>
        <v/>
      </c>
      <c r="C187" s="108" t="str">
        <f t="shared" si="8"/>
        <v/>
      </c>
      <c r="D187" s="109" t="str">
        <f t="shared" si="2"/>
        <v/>
      </c>
      <c r="E187" s="73">
        <f t="shared" si="11"/>
        <v>169</v>
      </c>
      <c r="F187" s="44" t="str">
        <f t="shared" si="9"/>
        <v/>
      </c>
      <c r="G187" s="110" t="str">
        <f t="shared" si="12"/>
        <v/>
      </c>
      <c r="H187" s="44" t="str">
        <f t="shared" si="13"/>
        <v/>
      </c>
      <c r="I187" s="44" t="str">
        <f t="shared" si="3"/>
        <v/>
      </c>
      <c r="J187" s="44" t="str">
        <f t="shared" si="14"/>
        <v/>
      </c>
      <c r="K187" s="44" t="str">
        <f>IF(E187&lt;=$E$5,IF(F187=0,0,IF(Cotizador!$D$11="fiduciario",0,IF($D$6="endosado",$D$13,IF(Cotizador!$X$116="anual",IF(N187=1,Cotizador!$Y$106,0),Cotizador!$Y$106)))),"")</f>
        <v/>
      </c>
      <c r="L187" s="44" t="str">
        <f t="shared" si="4"/>
        <v/>
      </c>
      <c r="M187" s="76" t="str">
        <f t="shared" si="5"/>
        <v/>
      </c>
      <c r="N187" s="76" t="str">
        <f t="shared" si="15"/>
        <v>#VALUE!</v>
      </c>
    </row>
    <row r="188" ht="12.75" customHeight="1">
      <c r="A188" s="111" t="str">
        <f t="shared" si="6"/>
        <v/>
      </c>
      <c r="B188" s="108" t="str">
        <f t="shared" si="7"/>
        <v/>
      </c>
      <c r="C188" s="108" t="str">
        <f t="shared" si="8"/>
        <v/>
      </c>
      <c r="D188" s="109" t="str">
        <f t="shared" si="2"/>
        <v/>
      </c>
      <c r="E188" s="73">
        <f t="shared" si="11"/>
        <v>170</v>
      </c>
      <c r="F188" s="44" t="str">
        <f t="shared" si="9"/>
        <v/>
      </c>
      <c r="G188" s="110" t="str">
        <f t="shared" si="12"/>
        <v/>
      </c>
      <c r="H188" s="44" t="str">
        <f t="shared" si="13"/>
        <v/>
      </c>
      <c r="I188" s="44" t="str">
        <f t="shared" si="3"/>
        <v/>
      </c>
      <c r="J188" s="44" t="str">
        <f t="shared" si="14"/>
        <v/>
      </c>
      <c r="K188" s="44" t="str">
        <f>IF(E188&lt;=$E$5,IF(F188=0,0,IF(Cotizador!$D$11="fiduciario",0,IF($D$6="endosado",$D$13,IF(Cotizador!$X$116="anual",IF(N188=1,Cotizador!$Y$106,0),Cotizador!$Y$106)))),"")</f>
        <v/>
      </c>
      <c r="L188" s="44" t="str">
        <f t="shared" si="4"/>
        <v/>
      </c>
      <c r="M188" s="76" t="str">
        <f t="shared" si="5"/>
        <v/>
      </c>
      <c r="N188" s="76" t="str">
        <f t="shared" si="15"/>
        <v>#VALUE!</v>
      </c>
    </row>
    <row r="189" ht="12.75" customHeight="1">
      <c r="A189" s="111" t="str">
        <f t="shared" si="6"/>
        <v/>
      </c>
      <c r="B189" s="108" t="str">
        <f t="shared" si="7"/>
        <v/>
      </c>
      <c r="C189" s="108" t="str">
        <f t="shared" si="8"/>
        <v/>
      </c>
      <c r="D189" s="109" t="str">
        <f t="shared" si="2"/>
        <v/>
      </c>
      <c r="E189" s="73">
        <f t="shared" si="11"/>
        <v>171</v>
      </c>
      <c r="F189" s="44" t="str">
        <f t="shared" si="9"/>
        <v/>
      </c>
      <c r="G189" s="110" t="str">
        <f t="shared" si="12"/>
        <v/>
      </c>
      <c r="H189" s="44" t="str">
        <f t="shared" si="13"/>
        <v/>
      </c>
      <c r="I189" s="44" t="str">
        <f t="shared" si="3"/>
        <v/>
      </c>
      <c r="J189" s="44" t="str">
        <f t="shared" si="14"/>
        <v/>
      </c>
      <c r="K189" s="44" t="str">
        <f>IF(E189&lt;=$E$5,IF(F189=0,0,IF(Cotizador!$D$11="fiduciario",0,IF($D$6="endosado",$D$13,IF(Cotizador!$X$116="anual",IF(N189=1,Cotizador!$Y$106,0),Cotizador!$Y$106)))),"")</f>
        <v/>
      </c>
      <c r="L189" s="44" t="str">
        <f t="shared" si="4"/>
        <v/>
      </c>
      <c r="M189" s="76" t="str">
        <f t="shared" si="5"/>
        <v/>
      </c>
      <c r="N189" s="76" t="str">
        <f t="shared" si="15"/>
        <v>#VALUE!</v>
      </c>
    </row>
    <row r="190" ht="12.75" customHeight="1">
      <c r="A190" s="111" t="str">
        <f t="shared" si="6"/>
        <v/>
      </c>
      <c r="B190" s="108" t="str">
        <f t="shared" si="7"/>
        <v/>
      </c>
      <c r="C190" s="108" t="str">
        <f t="shared" si="8"/>
        <v/>
      </c>
      <c r="D190" s="109" t="str">
        <f t="shared" si="2"/>
        <v/>
      </c>
      <c r="E190" s="73">
        <f t="shared" si="11"/>
        <v>172</v>
      </c>
      <c r="F190" s="44" t="str">
        <f t="shared" si="9"/>
        <v/>
      </c>
      <c r="G190" s="110" t="str">
        <f t="shared" si="12"/>
        <v/>
      </c>
      <c r="H190" s="44" t="str">
        <f t="shared" si="13"/>
        <v/>
      </c>
      <c r="I190" s="44" t="str">
        <f t="shared" si="3"/>
        <v/>
      </c>
      <c r="J190" s="44" t="str">
        <f t="shared" si="14"/>
        <v/>
      </c>
      <c r="K190" s="44" t="str">
        <f>IF(E190&lt;=$E$5,IF(F190=0,0,IF(Cotizador!$D$11="fiduciario",0,IF($D$6="endosado",$D$13,IF(Cotizador!$X$116="anual",IF(N190=1,Cotizador!$Y$106,0),Cotizador!$Y$106)))),"")</f>
        <v/>
      </c>
      <c r="L190" s="44" t="str">
        <f t="shared" si="4"/>
        <v/>
      </c>
      <c r="M190" s="76" t="str">
        <f t="shared" si="5"/>
        <v/>
      </c>
      <c r="N190" s="76" t="str">
        <f t="shared" si="15"/>
        <v>#VALUE!</v>
      </c>
    </row>
    <row r="191" ht="12.75" customHeight="1">
      <c r="A191" s="111" t="str">
        <f t="shared" si="6"/>
        <v/>
      </c>
      <c r="B191" s="108" t="str">
        <f t="shared" si="7"/>
        <v/>
      </c>
      <c r="C191" s="108" t="str">
        <f t="shared" si="8"/>
        <v/>
      </c>
      <c r="D191" s="109" t="str">
        <f t="shared" si="2"/>
        <v/>
      </c>
      <c r="E191" s="73">
        <f t="shared" si="11"/>
        <v>173</v>
      </c>
      <c r="F191" s="44" t="str">
        <f t="shared" si="9"/>
        <v/>
      </c>
      <c r="G191" s="110" t="str">
        <f t="shared" si="12"/>
        <v/>
      </c>
      <c r="H191" s="44" t="str">
        <f t="shared" si="13"/>
        <v/>
      </c>
      <c r="I191" s="44" t="str">
        <f t="shared" si="3"/>
        <v/>
      </c>
      <c r="J191" s="44" t="str">
        <f t="shared" si="14"/>
        <v/>
      </c>
      <c r="K191" s="44" t="str">
        <f>IF(E191&lt;=$E$5,IF(F191=0,0,IF(Cotizador!$D$11="fiduciario",0,IF($D$6="endosado",$D$13,IF(Cotizador!$X$116="anual",IF(N191=1,Cotizador!$Y$106,0),Cotizador!$Y$106)))),"")</f>
        <v/>
      </c>
      <c r="L191" s="44" t="str">
        <f t="shared" si="4"/>
        <v/>
      </c>
      <c r="M191" s="76" t="str">
        <f t="shared" si="5"/>
        <v/>
      </c>
      <c r="N191" s="76" t="str">
        <f t="shared" si="15"/>
        <v>#VALUE!</v>
      </c>
    </row>
    <row r="192" ht="12.75" customHeight="1">
      <c r="A192" s="111" t="str">
        <f t="shared" si="6"/>
        <v/>
      </c>
      <c r="B192" s="108" t="str">
        <f t="shared" si="7"/>
        <v/>
      </c>
      <c r="C192" s="108" t="str">
        <f t="shared" si="8"/>
        <v/>
      </c>
      <c r="D192" s="109" t="str">
        <f t="shared" si="2"/>
        <v/>
      </c>
      <c r="E192" s="73">
        <f t="shared" si="11"/>
        <v>174</v>
      </c>
      <c r="F192" s="44" t="str">
        <f t="shared" si="9"/>
        <v/>
      </c>
      <c r="G192" s="110" t="str">
        <f t="shared" si="12"/>
        <v/>
      </c>
      <c r="H192" s="44" t="str">
        <f t="shared" si="13"/>
        <v/>
      </c>
      <c r="I192" s="44" t="str">
        <f t="shared" si="3"/>
        <v/>
      </c>
      <c r="J192" s="44" t="str">
        <f t="shared" si="14"/>
        <v/>
      </c>
      <c r="K192" s="44" t="str">
        <f>IF(E192&lt;=$E$5,IF(F192=0,0,IF(Cotizador!$D$11="fiduciario",0,IF($D$6="endosado",$D$13,IF(Cotizador!$X$116="anual",IF(N192=1,Cotizador!$Y$106,0),Cotizador!$Y$106)))),"")</f>
        <v/>
      </c>
      <c r="L192" s="44" t="str">
        <f t="shared" si="4"/>
        <v/>
      </c>
      <c r="M192" s="76" t="str">
        <f t="shared" si="5"/>
        <v/>
      </c>
      <c r="N192" s="76" t="str">
        <f t="shared" si="15"/>
        <v>#VALUE!</v>
      </c>
    </row>
    <row r="193" ht="12.75" customHeight="1">
      <c r="A193" s="111" t="str">
        <f t="shared" si="6"/>
        <v/>
      </c>
      <c r="B193" s="108" t="str">
        <f t="shared" si="7"/>
        <v/>
      </c>
      <c r="C193" s="108" t="str">
        <f t="shared" si="8"/>
        <v/>
      </c>
      <c r="D193" s="109" t="str">
        <f t="shared" si="2"/>
        <v/>
      </c>
      <c r="E193" s="73">
        <f t="shared" si="11"/>
        <v>175</v>
      </c>
      <c r="F193" s="44" t="str">
        <f t="shared" si="9"/>
        <v/>
      </c>
      <c r="G193" s="110" t="str">
        <f t="shared" si="12"/>
        <v/>
      </c>
      <c r="H193" s="44" t="str">
        <f t="shared" si="13"/>
        <v/>
      </c>
      <c r="I193" s="44" t="str">
        <f t="shared" si="3"/>
        <v/>
      </c>
      <c r="J193" s="44" t="str">
        <f t="shared" si="14"/>
        <v/>
      </c>
      <c r="K193" s="44" t="str">
        <f>IF(E193&lt;=$E$5,IF(F193=0,0,IF(Cotizador!$D$11="fiduciario",0,IF($D$6="endosado",$D$13,IF(Cotizador!$X$116="anual",IF(N193=1,Cotizador!$Y$106,0),Cotizador!$Y$106)))),"")</f>
        <v/>
      </c>
      <c r="L193" s="44" t="str">
        <f t="shared" si="4"/>
        <v/>
      </c>
      <c r="M193" s="76" t="str">
        <f t="shared" si="5"/>
        <v/>
      </c>
      <c r="N193" s="76" t="str">
        <f t="shared" si="15"/>
        <v>#VALUE!</v>
      </c>
    </row>
    <row r="194" ht="12.75" customHeight="1">
      <c r="A194" s="111" t="str">
        <f t="shared" si="6"/>
        <v/>
      </c>
      <c r="B194" s="108" t="str">
        <f t="shared" si="7"/>
        <v/>
      </c>
      <c r="C194" s="108" t="str">
        <f t="shared" si="8"/>
        <v/>
      </c>
      <c r="D194" s="109" t="str">
        <f t="shared" si="2"/>
        <v/>
      </c>
      <c r="E194" s="73">
        <f t="shared" si="11"/>
        <v>176</v>
      </c>
      <c r="F194" s="44" t="str">
        <f t="shared" si="9"/>
        <v/>
      </c>
      <c r="G194" s="110" t="str">
        <f t="shared" si="12"/>
        <v/>
      </c>
      <c r="H194" s="44" t="str">
        <f t="shared" si="13"/>
        <v/>
      </c>
      <c r="I194" s="44" t="str">
        <f t="shared" si="3"/>
        <v/>
      </c>
      <c r="J194" s="44" t="str">
        <f t="shared" si="14"/>
        <v/>
      </c>
      <c r="K194" s="44" t="str">
        <f>IF(E194&lt;=$E$5,IF(F194=0,0,IF(Cotizador!$D$11="fiduciario",0,IF($D$6="endosado",$D$13,IF(Cotizador!$X$116="anual",IF(N194=1,Cotizador!$Y$106,0),Cotizador!$Y$106)))),"")</f>
        <v/>
      </c>
      <c r="L194" s="44" t="str">
        <f t="shared" si="4"/>
        <v/>
      </c>
      <c r="M194" s="76" t="str">
        <f t="shared" si="5"/>
        <v/>
      </c>
      <c r="N194" s="76" t="str">
        <f t="shared" si="15"/>
        <v>#VALUE!</v>
      </c>
    </row>
    <row r="195" ht="12.75" customHeight="1">
      <c r="A195" s="111" t="str">
        <f t="shared" si="6"/>
        <v/>
      </c>
      <c r="B195" s="108" t="str">
        <f t="shared" si="7"/>
        <v/>
      </c>
      <c r="C195" s="108" t="str">
        <f t="shared" si="8"/>
        <v/>
      </c>
      <c r="D195" s="109" t="str">
        <f t="shared" si="2"/>
        <v/>
      </c>
      <c r="E195" s="73">
        <f t="shared" si="11"/>
        <v>177</v>
      </c>
      <c r="F195" s="44" t="str">
        <f t="shared" si="9"/>
        <v/>
      </c>
      <c r="G195" s="110" t="str">
        <f t="shared" si="12"/>
        <v/>
      </c>
      <c r="H195" s="44" t="str">
        <f t="shared" si="13"/>
        <v/>
      </c>
      <c r="I195" s="44" t="str">
        <f t="shared" si="3"/>
        <v/>
      </c>
      <c r="J195" s="44" t="str">
        <f t="shared" si="14"/>
        <v/>
      </c>
      <c r="K195" s="44" t="str">
        <f>IF(E195&lt;=$E$5,IF(F195=0,0,IF(Cotizador!$D$11="fiduciario",0,IF($D$6="endosado",$D$13,IF(Cotizador!$X$116="anual",IF(N195=1,Cotizador!$Y$106,0),Cotizador!$Y$106)))),"")</f>
        <v/>
      </c>
      <c r="L195" s="44" t="str">
        <f t="shared" si="4"/>
        <v/>
      </c>
      <c r="M195" s="76" t="str">
        <f t="shared" si="5"/>
        <v/>
      </c>
      <c r="N195" s="76" t="str">
        <f t="shared" si="15"/>
        <v>#VALUE!</v>
      </c>
    </row>
    <row r="196" ht="12.75" customHeight="1">
      <c r="A196" s="111" t="str">
        <f t="shared" si="6"/>
        <v/>
      </c>
      <c r="B196" s="108" t="str">
        <f t="shared" si="7"/>
        <v/>
      </c>
      <c r="C196" s="108" t="str">
        <f t="shared" si="8"/>
        <v/>
      </c>
      <c r="D196" s="109" t="str">
        <f t="shared" si="2"/>
        <v/>
      </c>
      <c r="E196" s="73">
        <f t="shared" si="11"/>
        <v>178</v>
      </c>
      <c r="F196" s="44" t="str">
        <f t="shared" si="9"/>
        <v/>
      </c>
      <c r="G196" s="110" t="str">
        <f t="shared" si="12"/>
        <v/>
      </c>
      <c r="H196" s="44" t="str">
        <f t="shared" si="13"/>
        <v/>
      </c>
      <c r="I196" s="44" t="str">
        <f t="shared" si="3"/>
        <v/>
      </c>
      <c r="J196" s="44" t="str">
        <f t="shared" si="14"/>
        <v/>
      </c>
      <c r="K196" s="44" t="str">
        <f>IF(E196&lt;=$E$5,IF(F196=0,0,IF(Cotizador!$D$11="fiduciario",0,IF($D$6="endosado",$D$13,IF(Cotizador!$X$116="anual",IF(N196=1,Cotizador!$Y$106,0),Cotizador!$Y$106)))),"")</f>
        <v/>
      </c>
      <c r="L196" s="44" t="str">
        <f t="shared" si="4"/>
        <v/>
      </c>
      <c r="M196" s="76" t="str">
        <f t="shared" si="5"/>
        <v/>
      </c>
      <c r="N196" s="76" t="str">
        <f t="shared" si="15"/>
        <v>#VALUE!</v>
      </c>
    </row>
    <row r="197" ht="12.75" customHeight="1">
      <c r="A197" s="111" t="str">
        <f t="shared" si="6"/>
        <v/>
      </c>
      <c r="B197" s="108" t="str">
        <f t="shared" si="7"/>
        <v/>
      </c>
      <c r="C197" s="108" t="str">
        <f t="shared" si="8"/>
        <v/>
      </c>
      <c r="D197" s="109" t="str">
        <f t="shared" si="2"/>
        <v/>
      </c>
      <c r="E197" s="73">
        <f t="shared" si="11"/>
        <v>179</v>
      </c>
      <c r="F197" s="44" t="str">
        <f t="shared" si="9"/>
        <v/>
      </c>
      <c r="G197" s="110" t="str">
        <f t="shared" si="12"/>
        <v/>
      </c>
      <c r="H197" s="44" t="str">
        <f t="shared" si="13"/>
        <v/>
      </c>
      <c r="I197" s="44" t="str">
        <f t="shared" si="3"/>
        <v/>
      </c>
      <c r="J197" s="44" t="str">
        <f t="shared" si="14"/>
        <v/>
      </c>
      <c r="K197" s="44" t="str">
        <f>IF(E197&lt;=$E$5,IF(F197=0,0,IF(Cotizador!$D$11="fiduciario",0,IF($D$6="endosado",$D$13,IF(Cotizador!$X$116="anual",IF(N197=1,Cotizador!$Y$106,0),Cotizador!$Y$106)))),"")</f>
        <v/>
      </c>
      <c r="L197" s="44" t="str">
        <f t="shared" si="4"/>
        <v/>
      </c>
      <c r="M197" s="76" t="str">
        <f t="shared" si="5"/>
        <v/>
      </c>
      <c r="N197" s="76" t="str">
        <f t="shared" si="15"/>
        <v>#VALUE!</v>
      </c>
    </row>
    <row r="198" ht="12.75" customHeight="1">
      <c r="A198" s="111" t="str">
        <f t="shared" si="6"/>
        <v/>
      </c>
      <c r="B198" s="108" t="str">
        <f t="shared" si="7"/>
        <v/>
      </c>
      <c r="C198" s="108" t="str">
        <f t="shared" si="8"/>
        <v/>
      </c>
      <c r="D198" s="109" t="str">
        <f t="shared" si="2"/>
        <v/>
      </c>
      <c r="E198" s="73">
        <f t="shared" si="11"/>
        <v>180</v>
      </c>
      <c r="F198" s="44" t="str">
        <f t="shared" si="9"/>
        <v/>
      </c>
      <c r="G198" s="110" t="str">
        <f t="shared" si="12"/>
        <v/>
      </c>
      <c r="H198" s="44" t="str">
        <f t="shared" si="13"/>
        <v/>
      </c>
      <c r="I198" s="44" t="str">
        <f t="shared" si="3"/>
        <v/>
      </c>
      <c r="J198" s="44" t="str">
        <f t="shared" si="14"/>
        <v/>
      </c>
      <c r="K198" s="44" t="str">
        <f>IF(E198&lt;=$E$5,IF(F198=0,0,IF(Cotizador!$D$11="fiduciario",0,IF($D$6="endosado",$D$13,IF(Cotizador!$X$116="anual",IF(N198=1,Cotizador!$Y$106,0),Cotizador!$Y$106)))),"")</f>
        <v/>
      </c>
      <c r="L198" s="44" t="str">
        <f t="shared" si="4"/>
        <v/>
      </c>
      <c r="M198" s="76" t="str">
        <f t="shared" si="5"/>
        <v/>
      </c>
      <c r="N198" s="76" t="str">
        <f t="shared" si="15"/>
        <v>#VALUE!</v>
      </c>
    </row>
    <row r="199" ht="12.75" customHeight="1">
      <c r="A199" s="111" t="str">
        <f t="shared" si="6"/>
        <v/>
      </c>
      <c r="B199" s="108" t="str">
        <f t="shared" si="7"/>
        <v/>
      </c>
      <c r="C199" s="108" t="str">
        <f t="shared" si="8"/>
        <v/>
      </c>
      <c r="D199" s="109" t="str">
        <f t="shared" si="2"/>
        <v/>
      </c>
      <c r="E199" s="73">
        <f t="shared" si="11"/>
        <v>181</v>
      </c>
      <c r="F199" s="44" t="str">
        <f t="shared" si="9"/>
        <v/>
      </c>
      <c r="G199" s="110" t="str">
        <f t="shared" si="12"/>
        <v/>
      </c>
      <c r="H199" s="44" t="str">
        <f t="shared" si="13"/>
        <v/>
      </c>
      <c r="I199" s="44" t="str">
        <f t="shared" si="3"/>
        <v/>
      </c>
      <c r="J199" s="44" t="str">
        <f t="shared" si="14"/>
        <v/>
      </c>
      <c r="K199" s="44" t="str">
        <f>IF(E199&lt;=$E$5,IF(F199=0,0,IF(Cotizador!$D$11="fiduciario",0,IF($D$6="endosado",$D$13,IF(Cotizador!$X$116="anual",IF(N199=1,Cotizador!$Y$106,0),Cotizador!$Y$106)))),"")</f>
        <v/>
      </c>
      <c r="L199" s="44" t="str">
        <f t="shared" si="4"/>
        <v/>
      </c>
      <c r="M199" s="76" t="str">
        <f t="shared" si="5"/>
        <v/>
      </c>
      <c r="N199" s="76" t="str">
        <f t="shared" si="15"/>
        <v>#VALUE!</v>
      </c>
    </row>
    <row r="200" ht="12.75" customHeight="1">
      <c r="A200" s="111" t="str">
        <f t="shared" si="6"/>
        <v/>
      </c>
      <c r="B200" s="108" t="str">
        <f t="shared" si="7"/>
        <v/>
      </c>
      <c r="C200" s="108" t="str">
        <f t="shared" si="8"/>
        <v/>
      </c>
      <c r="D200" s="109" t="str">
        <f t="shared" si="2"/>
        <v/>
      </c>
      <c r="E200" s="73">
        <f t="shared" si="11"/>
        <v>182</v>
      </c>
      <c r="F200" s="44" t="str">
        <f t="shared" si="9"/>
        <v/>
      </c>
      <c r="G200" s="110" t="str">
        <f t="shared" si="12"/>
        <v/>
      </c>
      <c r="H200" s="44" t="str">
        <f t="shared" si="13"/>
        <v/>
      </c>
      <c r="I200" s="44" t="str">
        <f t="shared" si="3"/>
        <v/>
      </c>
      <c r="J200" s="44" t="str">
        <f t="shared" si="14"/>
        <v/>
      </c>
      <c r="K200" s="44" t="str">
        <f>IF(E200&lt;=$E$5,IF(F200=0,0,IF(Cotizador!$D$11="fiduciario",0,IF($D$6="endosado",$D$13,IF(Cotizador!$X$116="anual",IF(N200=1,Cotizador!$Y$106,0),Cotizador!$Y$106)))),"")</f>
        <v/>
      </c>
      <c r="L200" s="44" t="str">
        <f t="shared" si="4"/>
        <v/>
      </c>
      <c r="M200" s="76" t="str">
        <f t="shared" si="5"/>
        <v/>
      </c>
      <c r="N200" s="76" t="str">
        <f t="shared" si="15"/>
        <v>#VALUE!</v>
      </c>
    </row>
    <row r="201" ht="12.75" customHeight="1">
      <c r="A201" s="111" t="str">
        <f t="shared" si="6"/>
        <v/>
      </c>
      <c r="B201" s="108" t="str">
        <f t="shared" si="7"/>
        <v/>
      </c>
      <c r="C201" s="108" t="str">
        <f t="shared" si="8"/>
        <v/>
      </c>
      <c r="D201" s="109" t="str">
        <f t="shared" si="2"/>
        <v/>
      </c>
      <c r="E201" s="73">
        <f t="shared" si="11"/>
        <v>183</v>
      </c>
      <c r="F201" s="44" t="str">
        <f t="shared" si="9"/>
        <v/>
      </c>
      <c r="G201" s="110" t="str">
        <f t="shared" si="12"/>
        <v/>
      </c>
      <c r="H201" s="44" t="str">
        <f t="shared" si="13"/>
        <v/>
      </c>
      <c r="I201" s="44" t="str">
        <f t="shared" si="3"/>
        <v/>
      </c>
      <c r="J201" s="44" t="str">
        <f t="shared" si="14"/>
        <v/>
      </c>
      <c r="K201" s="44" t="str">
        <f>IF(E201&lt;=$E$5,IF(F201=0,0,IF(Cotizador!$D$11="fiduciario",0,IF($D$6="endosado",$D$13,IF(Cotizador!$X$116="anual",IF(N201=1,Cotizador!$Y$106,0),Cotizador!$Y$106)))),"")</f>
        <v/>
      </c>
      <c r="L201" s="44" t="str">
        <f t="shared" si="4"/>
        <v/>
      </c>
      <c r="M201" s="76" t="str">
        <f t="shared" si="5"/>
        <v/>
      </c>
      <c r="N201" s="76" t="str">
        <f t="shared" si="15"/>
        <v>#VALUE!</v>
      </c>
    </row>
    <row r="202" ht="12.75" customHeight="1">
      <c r="A202" s="111" t="str">
        <f t="shared" si="6"/>
        <v/>
      </c>
      <c r="B202" s="108" t="str">
        <f t="shared" si="7"/>
        <v/>
      </c>
      <c r="C202" s="108" t="str">
        <f t="shared" si="8"/>
        <v/>
      </c>
      <c r="D202" s="109" t="str">
        <f t="shared" si="2"/>
        <v/>
      </c>
      <c r="E202" s="73">
        <f t="shared" si="11"/>
        <v>184</v>
      </c>
      <c r="F202" s="44" t="str">
        <f t="shared" si="9"/>
        <v/>
      </c>
      <c r="G202" s="110" t="str">
        <f t="shared" si="12"/>
        <v/>
      </c>
      <c r="H202" s="44" t="str">
        <f t="shared" si="13"/>
        <v/>
      </c>
      <c r="I202" s="44" t="str">
        <f t="shared" si="3"/>
        <v/>
      </c>
      <c r="J202" s="44" t="str">
        <f t="shared" si="14"/>
        <v/>
      </c>
      <c r="K202" s="44" t="str">
        <f>IF(E202&lt;=$E$5,IF(F202=0,0,IF(Cotizador!$D$11="fiduciario",0,IF($D$6="endosado",$D$13,IF(Cotizador!$X$116="anual",IF(N202=1,Cotizador!$Y$106,0),Cotizador!$Y$106)))),"")</f>
        <v/>
      </c>
      <c r="L202" s="44" t="str">
        <f t="shared" si="4"/>
        <v/>
      </c>
      <c r="M202" s="76" t="str">
        <f t="shared" si="5"/>
        <v/>
      </c>
      <c r="N202" s="76" t="str">
        <f t="shared" si="15"/>
        <v>#VALUE!</v>
      </c>
    </row>
    <row r="203" ht="12.75" customHeight="1">
      <c r="A203" s="111" t="str">
        <f t="shared" si="6"/>
        <v/>
      </c>
      <c r="B203" s="108" t="str">
        <f t="shared" si="7"/>
        <v/>
      </c>
      <c r="C203" s="108" t="str">
        <f t="shared" si="8"/>
        <v/>
      </c>
      <c r="D203" s="109" t="str">
        <f t="shared" si="2"/>
        <v/>
      </c>
      <c r="E203" s="73">
        <f t="shared" si="11"/>
        <v>185</v>
      </c>
      <c r="F203" s="44" t="str">
        <f t="shared" si="9"/>
        <v/>
      </c>
      <c r="G203" s="110" t="str">
        <f t="shared" si="12"/>
        <v/>
      </c>
      <c r="H203" s="44" t="str">
        <f t="shared" si="13"/>
        <v/>
      </c>
      <c r="I203" s="44" t="str">
        <f t="shared" si="3"/>
        <v/>
      </c>
      <c r="J203" s="44" t="str">
        <f t="shared" si="14"/>
        <v/>
      </c>
      <c r="K203" s="44" t="str">
        <f>IF(E203&lt;=$E$5,IF(F203=0,0,IF(Cotizador!$D$11="fiduciario",0,IF($D$6="endosado",$D$13,IF(Cotizador!$X$116="anual",IF(N203=1,Cotizador!$Y$106,0),Cotizador!$Y$106)))),"")</f>
        <v/>
      </c>
      <c r="L203" s="44" t="str">
        <f t="shared" si="4"/>
        <v/>
      </c>
      <c r="M203" s="76" t="str">
        <f t="shared" si="5"/>
        <v/>
      </c>
      <c r="N203" s="76" t="str">
        <f t="shared" si="15"/>
        <v>#VALUE!</v>
      </c>
    </row>
    <row r="204" ht="12.75" customHeight="1">
      <c r="A204" s="111" t="str">
        <f t="shared" si="6"/>
        <v/>
      </c>
      <c r="B204" s="108" t="str">
        <f t="shared" si="7"/>
        <v/>
      </c>
      <c r="C204" s="108" t="str">
        <f t="shared" si="8"/>
        <v/>
      </c>
      <c r="D204" s="109" t="str">
        <f t="shared" si="2"/>
        <v/>
      </c>
      <c r="E204" s="73">
        <f t="shared" si="11"/>
        <v>186</v>
      </c>
      <c r="F204" s="44" t="str">
        <f t="shared" si="9"/>
        <v/>
      </c>
      <c r="G204" s="110" t="str">
        <f t="shared" si="12"/>
        <v/>
      </c>
      <c r="H204" s="44" t="str">
        <f t="shared" si="13"/>
        <v/>
      </c>
      <c r="I204" s="44" t="str">
        <f t="shared" si="3"/>
        <v/>
      </c>
      <c r="J204" s="44" t="str">
        <f t="shared" si="14"/>
        <v/>
      </c>
      <c r="K204" s="44" t="str">
        <f>IF(E204&lt;=$E$5,IF(F204=0,0,IF(Cotizador!$D$11="fiduciario",0,IF($D$6="endosado",$D$13,IF(Cotizador!$X$116="anual",IF(N204=1,Cotizador!$Y$106,0),Cotizador!$Y$106)))),"")</f>
        <v/>
      </c>
      <c r="L204" s="44" t="str">
        <f t="shared" si="4"/>
        <v/>
      </c>
      <c r="M204" s="76" t="str">
        <f t="shared" si="5"/>
        <v/>
      </c>
      <c r="N204" s="76" t="str">
        <f t="shared" si="15"/>
        <v>#VALUE!</v>
      </c>
    </row>
    <row r="205" ht="12.75" customHeight="1">
      <c r="A205" s="111" t="str">
        <f t="shared" si="6"/>
        <v/>
      </c>
      <c r="B205" s="108" t="str">
        <f t="shared" si="7"/>
        <v/>
      </c>
      <c r="C205" s="108" t="str">
        <f t="shared" si="8"/>
        <v/>
      </c>
      <c r="D205" s="109" t="str">
        <f t="shared" si="2"/>
        <v/>
      </c>
      <c r="E205" s="73">
        <f t="shared" si="11"/>
        <v>187</v>
      </c>
      <c r="F205" s="44" t="str">
        <f t="shared" si="9"/>
        <v/>
      </c>
      <c r="G205" s="110" t="str">
        <f t="shared" si="12"/>
        <v/>
      </c>
      <c r="H205" s="44" t="str">
        <f t="shared" si="13"/>
        <v/>
      </c>
      <c r="I205" s="44" t="str">
        <f t="shared" si="3"/>
        <v/>
      </c>
      <c r="J205" s="44" t="str">
        <f t="shared" si="14"/>
        <v/>
      </c>
      <c r="K205" s="44" t="str">
        <f>IF(E205&lt;=$E$5,IF(F205=0,0,IF(Cotizador!$D$11="fiduciario",0,IF($D$6="endosado",$D$13,IF(Cotizador!$X$116="anual",IF(N205=1,Cotizador!$Y$106,0),Cotizador!$Y$106)))),"")</f>
        <v/>
      </c>
      <c r="L205" s="44" t="str">
        <f t="shared" si="4"/>
        <v/>
      </c>
      <c r="M205" s="76" t="str">
        <f t="shared" si="5"/>
        <v/>
      </c>
      <c r="N205" s="76" t="str">
        <f t="shared" si="15"/>
        <v>#VALUE!</v>
      </c>
    </row>
    <row r="206" ht="12.75" customHeight="1">
      <c r="A206" s="111" t="str">
        <f t="shared" si="6"/>
        <v/>
      </c>
      <c r="B206" s="108" t="str">
        <f t="shared" si="7"/>
        <v/>
      </c>
      <c r="C206" s="108" t="str">
        <f t="shared" si="8"/>
        <v/>
      </c>
      <c r="D206" s="109" t="str">
        <f t="shared" si="2"/>
        <v/>
      </c>
      <c r="E206" s="73">
        <f t="shared" si="11"/>
        <v>188</v>
      </c>
      <c r="F206" s="44" t="str">
        <f t="shared" si="9"/>
        <v/>
      </c>
      <c r="G206" s="110" t="str">
        <f t="shared" si="12"/>
        <v/>
      </c>
      <c r="H206" s="44" t="str">
        <f t="shared" si="13"/>
        <v/>
      </c>
      <c r="I206" s="44" t="str">
        <f t="shared" si="3"/>
        <v/>
      </c>
      <c r="J206" s="44" t="str">
        <f t="shared" si="14"/>
        <v/>
      </c>
      <c r="K206" s="44" t="str">
        <f>IF(E206&lt;=$E$5,IF(F206=0,0,IF(Cotizador!$D$11="fiduciario",0,IF($D$6="endosado",$D$13,IF(Cotizador!$X$116="anual",IF(N206=1,Cotizador!$Y$106,0),Cotizador!$Y$106)))),"")</f>
        <v/>
      </c>
      <c r="L206" s="44" t="str">
        <f t="shared" si="4"/>
        <v/>
      </c>
      <c r="M206" s="76" t="str">
        <f t="shared" si="5"/>
        <v/>
      </c>
      <c r="N206" s="76" t="str">
        <f t="shared" si="15"/>
        <v>#VALUE!</v>
      </c>
    </row>
    <row r="207" ht="12.75" customHeight="1">
      <c r="A207" s="111" t="str">
        <f t="shared" si="6"/>
        <v/>
      </c>
      <c r="B207" s="108" t="str">
        <f t="shared" si="7"/>
        <v/>
      </c>
      <c r="C207" s="108" t="str">
        <f t="shared" si="8"/>
        <v/>
      </c>
      <c r="D207" s="109" t="str">
        <f t="shared" si="2"/>
        <v/>
      </c>
      <c r="E207" s="73">
        <f t="shared" si="11"/>
        <v>189</v>
      </c>
      <c r="F207" s="44" t="str">
        <f t="shared" si="9"/>
        <v/>
      </c>
      <c r="G207" s="110" t="str">
        <f t="shared" si="12"/>
        <v/>
      </c>
      <c r="H207" s="44" t="str">
        <f t="shared" si="13"/>
        <v/>
      </c>
      <c r="I207" s="44" t="str">
        <f t="shared" si="3"/>
        <v/>
      </c>
      <c r="J207" s="44" t="str">
        <f t="shared" si="14"/>
        <v/>
      </c>
      <c r="K207" s="44" t="str">
        <f>IF(E207&lt;=$E$5,IF(F207=0,0,IF(Cotizador!$D$11="fiduciario",0,IF($D$6="endosado",$D$13,IF(Cotizador!$X$116="anual",IF(N207=1,Cotizador!$Y$106,0),Cotizador!$Y$106)))),"")</f>
        <v/>
      </c>
      <c r="L207" s="44" t="str">
        <f t="shared" si="4"/>
        <v/>
      </c>
      <c r="M207" s="76" t="str">
        <f t="shared" si="5"/>
        <v/>
      </c>
      <c r="N207" s="76" t="str">
        <f t="shared" si="15"/>
        <v>#VALUE!</v>
      </c>
    </row>
    <row r="208" ht="12.75" customHeight="1">
      <c r="A208" s="111" t="str">
        <f t="shared" si="6"/>
        <v/>
      </c>
      <c r="B208" s="108" t="str">
        <f t="shared" si="7"/>
        <v/>
      </c>
      <c r="C208" s="108" t="str">
        <f t="shared" si="8"/>
        <v/>
      </c>
      <c r="D208" s="109" t="str">
        <f t="shared" si="2"/>
        <v/>
      </c>
      <c r="E208" s="73">
        <f t="shared" si="11"/>
        <v>190</v>
      </c>
      <c r="F208" s="44" t="str">
        <f t="shared" si="9"/>
        <v/>
      </c>
      <c r="G208" s="110" t="str">
        <f t="shared" si="12"/>
        <v/>
      </c>
      <c r="H208" s="44" t="str">
        <f t="shared" si="13"/>
        <v/>
      </c>
      <c r="I208" s="44" t="str">
        <f t="shared" si="3"/>
        <v/>
      </c>
      <c r="J208" s="44" t="str">
        <f t="shared" si="14"/>
        <v/>
      </c>
      <c r="K208" s="44" t="str">
        <f>IF(E208&lt;=$E$5,IF(F208=0,0,IF(Cotizador!$D$11="fiduciario",0,IF($D$6="endosado",$D$13,IF(Cotizador!$X$116="anual",IF(N208=1,Cotizador!$Y$106,0),Cotizador!$Y$106)))),"")</f>
        <v/>
      </c>
      <c r="L208" s="44" t="str">
        <f t="shared" si="4"/>
        <v/>
      </c>
      <c r="M208" s="76" t="str">
        <f t="shared" si="5"/>
        <v/>
      </c>
      <c r="N208" s="76" t="str">
        <f t="shared" si="15"/>
        <v>#VALUE!</v>
      </c>
    </row>
    <row r="209" ht="12.75" customHeight="1">
      <c r="A209" s="111" t="str">
        <f t="shared" si="6"/>
        <v/>
      </c>
      <c r="B209" s="108" t="str">
        <f t="shared" si="7"/>
        <v/>
      </c>
      <c r="C209" s="108" t="str">
        <f t="shared" si="8"/>
        <v/>
      </c>
      <c r="D209" s="109" t="str">
        <f t="shared" si="2"/>
        <v/>
      </c>
      <c r="E209" s="73">
        <f t="shared" si="11"/>
        <v>191</v>
      </c>
      <c r="F209" s="44" t="str">
        <f t="shared" si="9"/>
        <v/>
      </c>
      <c r="G209" s="110" t="str">
        <f t="shared" si="12"/>
        <v/>
      </c>
      <c r="H209" s="44" t="str">
        <f t="shared" si="13"/>
        <v/>
      </c>
      <c r="I209" s="44" t="str">
        <f t="shared" si="3"/>
        <v/>
      </c>
      <c r="J209" s="44" t="str">
        <f t="shared" si="14"/>
        <v/>
      </c>
      <c r="K209" s="44" t="str">
        <f>IF(E209&lt;=$E$5,IF(F209=0,0,IF(Cotizador!$D$11="fiduciario",0,IF($D$6="endosado",$D$13,IF(Cotizador!$X$116="anual",IF(N209=1,Cotizador!$Y$106,0),Cotizador!$Y$106)))),"")</f>
        <v/>
      </c>
      <c r="L209" s="44" t="str">
        <f t="shared" si="4"/>
        <v/>
      </c>
      <c r="M209" s="76" t="str">
        <f t="shared" si="5"/>
        <v/>
      </c>
      <c r="N209" s="76" t="str">
        <f t="shared" si="15"/>
        <v>#VALUE!</v>
      </c>
    </row>
    <row r="210" ht="12.75" customHeight="1">
      <c r="A210" s="111" t="str">
        <f t="shared" si="6"/>
        <v/>
      </c>
      <c r="B210" s="108" t="str">
        <f t="shared" si="7"/>
        <v/>
      </c>
      <c r="C210" s="108" t="str">
        <f t="shared" si="8"/>
        <v/>
      </c>
      <c r="D210" s="109" t="str">
        <f t="shared" si="2"/>
        <v/>
      </c>
      <c r="E210" s="73">
        <f t="shared" si="11"/>
        <v>192</v>
      </c>
      <c r="F210" s="44" t="str">
        <f t="shared" si="9"/>
        <v/>
      </c>
      <c r="G210" s="110" t="str">
        <f t="shared" si="12"/>
        <v/>
      </c>
      <c r="H210" s="44" t="str">
        <f t="shared" si="13"/>
        <v/>
      </c>
      <c r="I210" s="44" t="str">
        <f t="shared" si="3"/>
        <v/>
      </c>
      <c r="J210" s="44" t="str">
        <f t="shared" si="14"/>
        <v/>
      </c>
      <c r="K210" s="44" t="str">
        <f>IF(E210&lt;=$E$5,IF(F210=0,0,IF(Cotizador!$D$11="fiduciario",0,IF($D$6="endosado",$D$13,IF(Cotizador!$X$116="anual",IF(N210=1,Cotizador!$Y$106,0),Cotizador!$Y$106)))),"")</f>
        <v/>
      </c>
      <c r="L210" s="44" t="str">
        <f t="shared" si="4"/>
        <v/>
      </c>
      <c r="M210" s="76" t="str">
        <f t="shared" si="5"/>
        <v/>
      </c>
      <c r="N210" s="76" t="str">
        <f t="shared" si="15"/>
        <v>#VALUE!</v>
      </c>
    </row>
    <row r="211" ht="12.75" customHeight="1">
      <c r="A211" s="111" t="str">
        <f t="shared" si="6"/>
        <v/>
      </c>
      <c r="B211" s="108" t="str">
        <f t="shared" si="7"/>
        <v/>
      </c>
      <c r="C211" s="108" t="str">
        <f t="shared" si="8"/>
        <v/>
      </c>
      <c r="D211" s="109" t="str">
        <f t="shared" si="2"/>
        <v/>
      </c>
      <c r="E211" s="73">
        <f t="shared" si="11"/>
        <v>193</v>
      </c>
      <c r="F211" s="44" t="str">
        <f t="shared" si="9"/>
        <v/>
      </c>
      <c r="G211" s="110" t="str">
        <f t="shared" si="12"/>
        <v/>
      </c>
      <c r="H211" s="44" t="str">
        <f t="shared" si="13"/>
        <v/>
      </c>
      <c r="I211" s="44" t="str">
        <f t="shared" si="3"/>
        <v/>
      </c>
      <c r="J211" s="44" t="str">
        <f t="shared" si="14"/>
        <v/>
      </c>
      <c r="K211" s="44" t="str">
        <f>IF(E211&lt;=$E$5,IF(F211=0,0,IF(Cotizador!$D$11="fiduciario",0,IF($D$6="endosado",$D$13,IF(Cotizador!$X$116="anual",IF(N211=1,Cotizador!$Y$106,0),Cotizador!$Y$106)))),"")</f>
        <v/>
      </c>
      <c r="L211" s="44" t="str">
        <f t="shared" si="4"/>
        <v/>
      </c>
      <c r="M211" s="76" t="str">
        <f t="shared" si="5"/>
        <v/>
      </c>
      <c r="N211" s="76" t="str">
        <f t="shared" si="15"/>
        <v>#VALUE!</v>
      </c>
    </row>
    <row r="212" ht="12.75" customHeight="1">
      <c r="A212" s="111" t="str">
        <f t="shared" si="6"/>
        <v/>
      </c>
      <c r="B212" s="108" t="str">
        <f t="shared" si="7"/>
        <v/>
      </c>
      <c r="C212" s="108" t="str">
        <f t="shared" si="8"/>
        <v/>
      </c>
      <c r="D212" s="109" t="str">
        <f t="shared" si="2"/>
        <v/>
      </c>
      <c r="E212" s="73">
        <f t="shared" si="11"/>
        <v>194</v>
      </c>
      <c r="F212" s="44" t="str">
        <f t="shared" si="9"/>
        <v/>
      </c>
      <c r="G212" s="110" t="str">
        <f t="shared" si="12"/>
        <v/>
      </c>
      <c r="H212" s="44" t="str">
        <f t="shared" si="13"/>
        <v/>
      </c>
      <c r="I212" s="44" t="str">
        <f t="shared" si="3"/>
        <v/>
      </c>
      <c r="J212" s="44" t="str">
        <f t="shared" si="14"/>
        <v/>
      </c>
      <c r="K212" s="44" t="str">
        <f>IF(E212&lt;=$E$5,IF(F212=0,0,IF(Cotizador!$D$11="fiduciario",0,IF($D$6="endosado",$D$13,IF(Cotizador!$X$116="anual",IF(N212=1,Cotizador!$Y$106,0),Cotizador!$Y$106)))),"")</f>
        <v/>
      </c>
      <c r="L212" s="44" t="str">
        <f t="shared" si="4"/>
        <v/>
      </c>
      <c r="M212" s="76" t="str">
        <f t="shared" si="5"/>
        <v/>
      </c>
      <c r="N212" s="76" t="str">
        <f t="shared" si="15"/>
        <v>#VALUE!</v>
      </c>
    </row>
    <row r="213" ht="12.75" customHeight="1">
      <c r="A213" s="111" t="str">
        <f t="shared" si="6"/>
        <v/>
      </c>
      <c r="B213" s="108" t="str">
        <f t="shared" si="7"/>
        <v/>
      </c>
      <c r="C213" s="108" t="str">
        <f t="shared" si="8"/>
        <v/>
      </c>
      <c r="D213" s="109" t="str">
        <f t="shared" si="2"/>
        <v/>
      </c>
      <c r="E213" s="73">
        <f t="shared" si="11"/>
        <v>195</v>
      </c>
      <c r="F213" s="44" t="str">
        <f t="shared" si="9"/>
        <v/>
      </c>
      <c r="G213" s="110" t="str">
        <f t="shared" si="12"/>
        <v/>
      </c>
      <c r="H213" s="44" t="str">
        <f t="shared" si="13"/>
        <v/>
      </c>
      <c r="I213" s="44" t="str">
        <f t="shared" si="3"/>
        <v/>
      </c>
      <c r="J213" s="44" t="str">
        <f t="shared" si="14"/>
        <v/>
      </c>
      <c r="K213" s="44" t="str">
        <f>IF(E213&lt;=$E$5,IF(F213=0,0,IF(Cotizador!$D$11="fiduciario",0,IF($D$6="endosado",$D$13,IF(Cotizador!$X$116="anual",IF(N213=1,Cotizador!$Y$106,0),Cotizador!$Y$106)))),"")</f>
        <v/>
      </c>
      <c r="L213" s="44" t="str">
        <f t="shared" si="4"/>
        <v/>
      </c>
      <c r="M213" s="76" t="str">
        <f t="shared" si="5"/>
        <v/>
      </c>
      <c r="N213" s="76" t="str">
        <f t="shared" si="15"/>
        <v>#VALUE!</v>
      </c>
    </row>
    <row r="214" ht="12.75" customHeight="1">
      <c r="A214" s="111" t="str">
        <f t="shared" si="6"/>
        <v/>
      </c>
      <c r="B214" s="108" t="str">
        <f t="shared" si="7"/>
        <v/>
      </c>
      <c r="C214" s="108" t="str">
        <f t="shared" si="8"/>
        <v/>
      </c>
      <c r="D214" s="109" t="str">
        <f t="shared" si="2"/>
        <v/>
      </c>
      <c r="E214" s="73">
        <f t="shared" si="11"/>
        <v>196</v>
      </c>
      <c r="F214" s="44" t="str">
        <f t="shared" si="9"/>
        <v/>
      </c>
      <c r="G214" s="110" t="str">
        <f t="shared" si="12"/>
        <v/>
      </c>
      <c r="H214" s="44" t="str">
        <f t="shared" si="13"/>
        <v/>
      </c>
      <c r="I214" s="44" t="str">
        <f t="shared" si="3"/>
        <v/>
      </c>
      <c r="J214" s="44" t="str">
        <f t="shared" si="14"/>
        <v/>
      </c>
      <c r="K214" s="44" t="str">
        <f>IF(E214&lt;=$E$5,IF(F214=0,0,IF(Cotizador!$D$11="fiduciario",0,IF($D$6="endosado",$D$13,IF(Cotizador!$X$116="anual",IF(N214=1,Cotizador!$Y$106,0),Cotizador!$Y$106)))),"")</f>
        <v/>
      </c>
      <c r="L214" s="44" t="str">
        <f t="shared" si="4"/>
        <v/>
      </c>
      <c r="M214" s="76" t="str">
        <f t="shared" si="5"/>
        <v/>
      </c>
      <c r="N214" s="76" t="str">
        <f t="shared" si="15"/>
        <v>#VALUE!</v>
      </c>
    </row>
    <row r="215" ht="12.75" customHeight="1">
      <c r="A215" s="111" t="str">
        <f t="shared" si="6"/>
        <v/>
      </c>
      <c r="B215" s="108" t="str">
        <f t="shared" si="7"/>
        <v/>
      </c>
      <c r="C215" s="108" t="str">
        <f t="shared" si="8"/>
        <v/>
      </c>
      <c r="D215" s="109" t="str">
        <f t="shared" si="2"/>
        <v/>
      </c>
      <c r="E215" s="73">
        <f t="shared" si="11"/>
        <v>197</v>
      </c>
      <c r="F215" s="44" t="str">
        <f t="shared" si="9"/>
        <v/>
      </c>
      <c r="G215" s="110" t="str">
        <f t="shared" si="12"/>
        <v/>
      </c>
      <c r="H215" s="44" t="str">
        <f t="shared" si="13"/>
        <v/>
      </c>
      <c r="I215" s="44" t="str">
        <f t="shared" si="3"/>
        <v/>
      </c>
      <c r="J215" s="44" t="str">
        <f t="shared" si="14"/>
        <v/>
      </c>
      <c r="K215" s="44" t="str">
        <f>IF(E215&lt;=$E$5,IF(F215=0,0,IF(Cotizador!$D$11="fiduciario",0,IF($D$6="endosado",$D$13,IF(Cotizador!$X$116="anual",IF(N215=1,Cotizador!$Y$106,0),Cotizador!$Y$106)))),"")</f>
        <v/>
      </c>
      <c r="L215" s="44" t="str">
        <f t="shared" si="4"/>
        <v/>
      </c>
      <c r="M215" s="76" t="str">
        <f t="shared" si="5"/>
        <v/>
      </c>
      <c r="N215" s="76" t="str">
        <f t="shared" si="15"/>
        <v>#VALUE!</v>
      </c>
    </row>
    <row r="216" ht="12.75" customHeight="1">
      <c r="A216" s="111" t="str">
        <f t="shared" si="6"/>
        <v/>
      </c>
      <c r="B216" s="108" t="str">
        <f t="shared" si="7"/>
        <v/>
      </c>
      <c r="C216" s="108" t="str">
        <f t="shared" si="8"/>
        <v/>
      </c>
      <c r="D216" s="109" t="str">
        <f t="shared" si="2"/>
        <v/>
      </c>
      <c r="E216" s="73">
        <f t="shared" si="11"/>
        <v>198</v>
      </c>
      <c r="F216" s="44" t="str">
        <f t="shared" si="9"/>
        <v/>
      </c>
      <c r="G216" s="110" t="str">
        <f t="shared" si="12"/>
        <v/>
      </c>
      <c r="H216" s="44" t="str">
        <f t="shared" si="13"/>
        <v/>
      </c>
      <c r="I216" s="44" t="str">
        <f t="shared" si="3"/>
        <v/>
      </c>
      <c r="J216" s="44" t="str">
        <f t="shared" si="14"/>
        <v/>
      </c>
      <c r="K216" s="44" t="str">
        <f>IF(E216&lt;=$E$5,IF(F216=0,0,IF(Cotizador!$D$11="fiduciario",0,IF($D$6="endosado",$D$13,IF(Cotizador!$X$116="anual",IF(N216=1,Cotizador!$Y$106,0),Cotizador!$Y$106)))),"")</f>
        <v/>
      </c>
      <c r="L216" s="44" t="str">
        <f t="shared" si="4"/>
        <v/>
      </c>
      <c r="M216" s="76" t="str">
        <f t="shared" si="5"/>
        <v/>
      </c>
      <c r="N216" s="76" t="str">
        <f t="shared" si="15"/>
        <v>#VALUE!</v>
      </c>
    </row>
    <row r="217" ht="12.75" customHeight="1">
      <c r="A217" s="111" t="str">
        <f t="shared" si="6"/>
        <v/>
      </c>
      <c r="B217" s="108" t="str">
        <f t="shared" si="7"/>
        <v/>
      </c>
      <c r="C217" s="108" t="str">
        <f t="shared" si="8"/>
        <v/>
      </c>
      <c r="D217" s="109" t="str">
        <f t="shared" si="2"/>
        <v/>
      </c>
      <c r="E217" s="73">
        <f t="shared" si="11"/>
        <v>199</v>
      </c>
      <c r="F217" s="44" t="str">
        <f t="shared" si="9"/>
        <v/>
      </c>
      <c r="G217" s="110" t="str">
        <f t="shared" si="12"/>
        <v/>
      </c>
      <c r="H217" s="44" t="str">
        <f t="shared" si="13"/>
        <v/>
      </c>
      <c r="I217" s="44" t="str">
        <f t="shared" si="3"/>
        <v/>
      </c>
      <c r="J217" s="44" t="str">
        <f t="shared" si="14"/>
        <v/>
      </c>
      <c r="K217" s="44" t="str">
        <f>IF(E217&lt;=$E$5,IF(F217=0,0,IF(Cotizador!$D$11="fiduciario",0,IF($D$6="endosado",$D$13,IF(Cotizador!$X$116="anual",IF(N217=1,Cotizador!$Y$106,0),Cotizador!$Y$106)))),"")</f>
        <v/>
      </c>
      <c r="L217" s="44" t="str">
        <f t="shared" si="4"/>
        <v/>
      </c>
      <c r="M217" s="76" t="str">
        <f t="shared" si="5"/>
        <v/>
      </c>
      <c r="N217" s="76" t="str">
        <f t="shared" si="15"/>
        <v>#VALUE!</v>
      </c>
    </row>
    <row r="218" ht="12.75" customHeight="1">
      <c r="A218" s="111" t="str">
        <f t="shared" si="6"/>
        <v/>
      </c>
      <c r="B218" s="108" t="str">
        <f t="shared" si="7"/>
        <v/>
      </c>
      <c r="C218" s="108" t="str">
        <f t="shared" si="8"/>
        <v/>
      </c>
      <c r="D218" s="109" t="str">
        <f t="shared" si="2"/>
        <v/>
      </c>
      <c r="E218" s="73">
        <f t="shared" si="11"/>
        <v>200</v>
      </c>
      <c r="F218" s="44" t="str">
        <f t="shared" si="9"/>
        <v/>
      </c>
      <c r="G218" s="110" t="str">
        <f t="shared" si="12"/>
        <v/>
      </c>
      <c r="H218" s="44" t="str">
        <f t="shared" si="13"/>
        <v/>
      </c>
      <c r="I218" s="44" t="str">
        <f t="shared" si="3"/>
        <v/>
      </c>
      <c r="J218" s="44" t="str">
        <f t="shared" si="14"/>
        <v/>
      </c>
      <c r="K218" s="44" t="str">
        <f>IF(E218&lt;=$E$5,IF(F218=0,0,IF(Cotizador!$D$11="fiduciario",0,IF($D$6="endosado",$D$13,IF(Cotizador!$X$116="anual",IF(N218=1,Cotizador!$Y$106,0),Cotizador!$Y$106)))),"")</f>
        <v/>
      </c>
      <c r="L218" s="44" t="str">
        <f t="shared" si="4"/>
        <v/>
      </c>
      <c r="M218" s="76" t="str">
        <f t="shared" si="5"/>
        <v/>
      </c>
      <c r="N218" s="76" t="str">
        <f t="shared" si="15"/>
        <v>#VALUE!</v>
      </c>
    </row>
    <row r="219" ht="12.75" customHeight="1">
      <c r="A219" s="111" t="str">
        <f t="shared" si="6"/>
        <v/>
      </c>
      <c r="B219" s="108" t="str">
        <f t="shared" si="7"/>
        <v/>
      </c>
      <c r="C219" s="108" t="str">
        <f t="shared" si="8"/>
        <v/>
      </c>
      <c r="D219" s="109" t="str">
        <f t="shared" si="2"/>
        <v/>
      </c>
      <c r="E219" s="73">
        <f t="shared" si="11"/>
        <v>201</v>
      </c>
      <c r="F219" s="44" t="str">
        <f t="shared" si="9"/>
        <v/>
      </c>
      <c r="G219" s="110" t="str">
        <f t="shared" si="12"/>
        <v/>
      </c>
      <c r="H219" s="44" t="str">
        <f t="shared" si="13"/>
        <v/>
      </c>
      <c r="I219" s="44" t="str">
        <f t="shared" si="3"/>
        <v/>
      </c>
      <c r="J219" s="44" t="str">
        <f t="shared" si="14"/>
        <v/>
      </c>
      <c r="K219" s="44" t="str">
        <f>IF(E219&lt;=$E$5,IF(F219=0,0,IF(Cotizador!$D$11="fiduciario",0,IF($D$6="endosado",$D$13,IF(Cotizador!$X$116="anual",IF(N219=1,Cotizador!$Y$106,0),Cotizador!$Y$106)))),"")</f>
        <v/>
      </c>
      <c r="L219" s="44" t="str">
        <f t="shared" si="4"/>
        <v/>
      </c>
      <c r="M219" s="76" t="str">
        <f t="shared" si="5"/>
        <v/>
      </c>
      <c r="N219" s="76" t="str">
        <f t="shared" si="15"/>
        <v>#VALUE!</v>
      </c>
    </row>
    <row r="220" ht="12.75" customHeight="1">
      <c r="A220" s="111" t="str">
        <f t="shared" si="6"/>
        <v/>
      </c>
      <c r="B220" s="108" t="str">
        <f t="shared" si="7"/>
        <v/>
      </c>
      <c r="C220" s="108" t="str">
        <f t="shared" si="8"/>
        <v/>
      </c>
      <c r="D220" s="109" t="str">
        <f t="shared" si="2"/>
        <v/>
      </c>
      <c r="E220" s="73">
        <f t="shared" si="11"/>
        <v>202</v>
      </c>
      <c r="F220" s="44" t="str">
        <f t="shared" si="9"/>
        <v/>
      </c>
      <c r="G220" s="110" t="str">
        <f t="shared" si="12"/>
        <v/>
      </c>
      <c r="H220" s="44" t="str">
        <f t="shared" si="13"/>
        <v/>
      </c>
      <c r="I220" s="44" t="str">
        <f t="shared" si="3"/>
        <v/>
      </c>
      <c r="J220" s="44" t="str">
        <f t="shared" si="14"/>
        <v/>
      </c>
      <c r="K220" s="44" t="str">
        <f>IF(E220&lt;=$E$5,IF(F220=0,0,IF(Cotizador!$D$11="fiduciario",0,IF($D$6="endosado",$D$13,IF(Cotizador!$X$116="anual",IF(N220=1,Cotizador!$Y$106,0),Cotizador!$Y$106)))),"")</f>
        <v/>
      </c>
      <c r="L220" s="44" t="str">
        <f t="shared" si="4"/>
        <v/>
      </c>
      <c r="M220" s="76" t="str">
        <f t="shared" si="5"/>
        <v/>
      </c>
      <c r="N220" s="76" t="str">
        <f t="shared" si="15"/>
        <v>#VALUE!</v>
      </c>
    </row>
    <row r="221" ht="12.75" customHeight="1">
      <c r="A221" s="111" t="str">
        <f t="shared" si="6"/>
        <v/>
      </c>
      <c r="B221" s="108" t="str">
        <f t="shared" si="7"/>
        <v/>
      </c>
      <c r="C221" s="108" t="str">
        <f t="shared" si="8"/>
        <v/>
      </c>
      <c r="D221" s="109" t="str">
        <f t="shared" si="2"/>
        <v/>
      </c>
      <c r="E221" s="73">
        <f t="shared" si="11"/>
        <v>203</v>
      </c>
      <c r="F221" s="44" t="str">
        <f t="shared" si="9"/>
        <v/>
      </c>
      <c r="G221" s="110" t="str">
        <f t="shared" si="12"/>
        <v/>
      </c>
      <c r="H221" s="44" t="str">
        <f t="shared" si="13"/>
        <v/>
      </c>
      <c r="I221" s="44" t="str">
        <f t="shared" si="3"/>
        <v/>
      </c>
      <c r="J221" s="44" t="str">
        <f t="shared" si="14"/>
        <v/>
      </c>
      <c r="K221" s="44" t="str">
        <f>IF(E221&lt;=$E$5,IF(F221=0,0,IF(Cotizador!$D$11="fiduciario",0,IF($D$6="endosado",$D$13,IF(Cotizador!$X$116="anual",IF(N221=1,Cotizador!$Y$106,0),Cotizador!$Y$106)))),"")</f>
        <v/>
      </c>
      <c r="L221" s="44" t="str">
        <f t="shared" si="4"/>
        <v/>
      </c>
      <c r="M221" s="76" t="str">
        <f t="shared" si="5"/>
        <v/>
      </c>
      <c r="N221" s="76" t="str">
        <f t="shared" si="15"/>
        <v>#VALUE!</v>
      </c>
    </row>
    <row r="222" ht="12.75" customHeight="1">
      <c r="A222" s="111" t="str">
        <f t="shared" si="6"/>
        <v/>
      </c>
      <c r="B222" s="108" t="str">
        <f t="shared" si="7"/>
        <v/>
      </c>
      <c r="C222" s="108" t="str">
        <f t="shared" si="8"/>
        <v/>
      </c>
      <c r="D222" s="109" t="str">
        <f t="shared" si="2"/>
        <v/>
      </c>
      <c r="E222" s="73">
        <f t="shared" si="11"/>
        <v>204</v>
      </c>
      <c r="F222" s="44" t="str">
        <f t="shared" si="9"/>
        <v/>
      </c>
      <c r="G222" s="110" t="str">
        <f t="shared" si="12"/>
        <v/>
      </c>
      <c r="H222" s="44" t="str">
        <f t="shared" si="13"/>
        <v/>
      </c>
      <c r="I222" s="44" t="str">
        <f t="shared" si="3"/>
        <v/>
      </c>
      <c r="J222" s="44" t="str">
        <f t="shared" si="14"/>
        <v/>
      </c>
      <c r="K222" s="44" t="str">
        <f>IF(E222&lt;=$E$5,IF(F222=0,0,IF(Cotizador!$D$11="fiduciario",0,IF($D$6="endosado",$D$13,IF(Cotizador!$X$116="anual",IF(N222=1,Cotizador!$Y$106,0),Cotizador!$Y$106)))),"")</f>
        <v/>
      </c>
      <c r="L222" s="44" t="str">
        <f t="shared" si="4"/>
        <v/>
      </c>
      <c r="M222" s="76" t="str">
        <f t="shared" si="5"/>
        <v/>
      </c>
      <c r="N222" s="76" t="str">
        <f t="shared" si="15"/>
        <v>#VALUE!</v>
      </c>
    </row>
    <row r="223" ht="12.75" customHeight="1">
      <c r="A223" s="111" t="str">
        <f t="shared" si="6"/>
        <v/>
      </c>
      <c r="B223" s="108" t="str">
        <f t="shared" si="7"/>
        <v/>
      </c>
      <c r="C223" s="108" t="str">
        <f t="shared" si="8"/>
        <v/>
      </c>
      <c r="D223" s="109" t="str">
        <f t="shared" si="2"/>
        <v/>
      </c>
      <c r="E223" s="73">
        <f t="shared" si="11"/>
        <v>205</v>
      </c>
      <c r="F223" s="44" t="str">
        <f t="shared" si="9"/>
        <v/>
      </c>
      <c r="G223" s="110" t="str">
        <f t="shared" si="12"/>
        <v/>
      </c>
      <c r="H223" s="44" t="str">
        <f t="shared" si="13"/>
        <v/>
      </c>
      <c r="I223" s="44" t="str">
        <f t="shared" si="3"/>
        <v/>
      </c>
      <c r="J223" s="44" t="str">
        <f t="shared" si="14"/>
        <v/>
      </c>
      <c r="K223" s="44" t="str">
        <f>IF(E223&lt;=$E$5,IF(F223=0,0,IF(Cotizador!$D$11="fiduciario",0,IF($D$6="endosado",$D$13,IF(Cotizador!$X$116="anual",IF(N223=1,Cotizador!$Y$106,0),Cotizador!$Y$106)))),"")</f>
        <v/>
      </c>
      <c r="L223" s="44" t="str">
        <f t="shared" si="4"/>
        <v/>
      </c>
      <c r="M223" s="76" t="str">
        <f t="shared" si="5"/>
        <v/>
      </c>
      <c r="N223" s="76" t="str">
        <f t="shared" si="15"/>
        <v>#VALUE!</v>
      </c>
    </row>
    <row r="224" ht="12.75" customHeight="1">
      <c r="A224" s="111" t="str">
        <f t="shared" si="6"/>
        <v/>
      </c>
      <c r="B224" s="108" t="str">
        <f t="shared" si="7"/>
        <v/>
      </c>
      <c r="C224" s="108" t="str">
        <f t="shared" si="8"/>
        <v/>
      </c>
      <c r="D224" s="109" t="str">
        <f t="shared" si="2"/>
        <v/>
      </c>
      <c r="E224" s="73">
        <f t="shared" si="11"/>
        <v>206</v>
      </c>
      <c r="F224" s="44" t="str">
        <f t="shared" si="9"/>
        <v/>
      </c>
      <c r="G224" s="110" t="str">
        <f t="shared" si="12"/>
        <v/>
      </c>
      <c r="H224" s="44" t="str">
        <f t="shared" si="13"/>
        <v/>
      </c>
      <c r="I224" s="44" t="str">
        <f t="shared" si="3"/>
        <v/>
      </c>
      <c r="J224" s="44" t="str">
        <f t="shared" si="14"/>
        <v/>
      </c>
      <c r="K224" s="44" t="str">
        <f>IF(E224&lt;=$E$5,IF(F224=0,0,IF(Cotizador!$D$11="fiduciario",0,IF($D$6="endosado",$D$13,IF(Cotizador!$X$116="anual",IF(N224=1,Cotizador!$Y$106,0),Cotizador!$Y$106)))),"")</f>
        <v/>
      </c>
      <c r="L224" s="44" t="str">
        <f t="shared" si="4"/>
        <v/>
      </c>
      <c r="M224" s="76" t="str">
        <f t="shared" si="5"/>
        <v/>
      </c>
      <c r="N224" s="76" t="str">
        <f t="shared" si="15"/>
        <v>#VALUE!</v>
      </c>
    </row>
    <row r="225" ht="12.75" customHeight="1">
      <c r="A225" s="111" t="str">
        <f t="shared" si="6"/>
        <v/>
      </c>
      <c r="B225" s="108" t="str">
        <f t="shared" si="7"/>
        <v/>
      </c>
      <c r="C225" s="108" t="str">
        <f t="shared" si="8"/>
        <v/>
      </c>
      <c r="D225" s="109" t="str">
        <f t="shared" si="2"/>
        <v/>
      </c>
      <c r="E225" s="73">
        <f t="shared" si="11"/>
        <v>207</v>
      </c>
      <c r="F225" s="44" t="str">
        <f t="shared" si="9"/>
        <v/>
      </c>
      <c r="G225" s="110" t="str">
        <f t="shared" si="12"/>
        <v/>
      </c>
      <c r="H225" s="44" t="str">
        <f t="shared" si="13"/>
        <v/>
      </c>
      <c r="I225" s="44" t="str">
        <f t="shared" si="3"/>
        <v/>
      </c>
      <c r="J225" s="44" t="str">
        <f t="shared" si="14"/>
        <v/>
      </c>
      <c r="K225" s="44" t="str">
        <f>IF(E225&lt;=$E$5,IF(F225=0,0,IF(Cotizador!$D$11="fiduciario",0,IF($D$6="endosado",$D$13,IF(Cotizador!$X$116="anual",IF(N225=1,Cotizador!$Y$106,0),Cotizador!$Y$106)))),"")</f>
        <v/>
      </c>
      <c r="L225" s="44" t="str">
        <f t="shared" si="4"/>
        <v/>
      </c>
      <c r="M225" s="76" t="str">
        <f t="shared" si="5"/>
        <v/>
      </c>
      <c r="N225" s="76" t="str">
        <f t="shared" si="15"/>
        <v>#VALUE!</v>
      </c>
    </row>
    <row r="226" ht="12.75" customHeight="1">
      <c r="A226" s="111" t="str">
        <f t="shared" si="6"/>
        <v/>
      </c>
      <c r="B226" s="108" t="str">
        <f t="shared" si="7"/>
        <v/>
      </c>
      <c r="C226" s="108" t="str">
        <f t="shared" si="8"/>
        <v/>
      </c>
      <c r="D226" s="109" t="str">
        <f t="shared" si="2"/>
        <v/>
      </c>
      <c r="E226" s="73">
        <f t="shared" si="11"/>
        <v>208</v>
      </c>
      <c r="F226" s="44" t="str">
        <f t="shared" si="9"/>
        <v/>
      </c>
      <c r="G226" s="110" t="str">
        <f t="shared" si="12"/>
        <v/>
      </c>
      <c r="H226" s="44" t="str">
        <f t="shared" si="13"/>
        <v/>
      </c>
      <c r="I226" s="44" t="str">
        <f t="shared" si="3"/>
        <v/>
      </c>
      <c r="J226" s="44" t="str">
        <f t="shared" si="14"/>
        <v/>
      </c>
      <c r="K226" s="44" t="str">
        <f>IF(E226&lt;=$E$5,IF(F226=0,0,IF(Cotizador!$D$11="fiduciario",0,IF($D$6="endosado",$D$13,IF(Cotizador!$X$116="anual",IF(N226=1,Cotizador!$Y$106,0),Cotizador!$Y$106)))),"")</f>
        <v/>
      </c>
      <c r="L226" s="44" t="str">
        <f t="shared" si="4"/>
        <v/>
      </c>
      <c r="M226" s="76" t="str">
        <f t="shared" si="5"/>
        <v/>
      </c>
      <c r="N226" s="76" t="str">
        <f t="shared" si="15"/>
        <v>#VALUE!</v>
      </c>
    </row>
    <row r="227" ht="12.75" customHeight="1">
      <c r="A227" s="111" t="str">
        <f t="shared" si="6"/>
        <v/>
      </c>
      <c r="B227" s="108" t="str">
        <f t="shared" si="7"/>
        <v/>
      </c>
      <c r="C227" s="108" t="str">
        <f t="shared" si="8"/>
        <v/>
      </c>
      <c r="D227" s="109" t="str">
        <f t="shared" si="2"/>
        <v/>
      </c>
      <c r="E227" s="73">
        <f t="shared" si="11"/>
        <v>209</v>
      </c>
      <c r="F227" s="44" t="str">
        <f t="shared" si="9"/>
        <v/>
      </c>
      <c r="G227" s="110" t="str">
        <f t="shared" si="12"/>
        <v/>
      </c>
      <c r="H227" s="44" t="str">
        <f t="shared" si="13"/>
        <v/>
      </c>
      <c r="I227" s="44" t="str">
        <f t="shared" si="3"/>
        <v/>
      </c>
      <c r="J227" s="44" t="str">
        <f t="shared" si="14"/>
        <v/>
      </c>
      <c r="K227" s="44" t="str">
        <f>IF(E227&lt;=$E$5,IF(F227=0,0,IF(Cotizador!$D$11="fiduciario",0,IF($D$6="endosado",$D$13,IF(Cotizador!$X$116="anual",IF(N227=1,Cotizador!$Y$106,0),Cotizador!$Y$106)))),"")</f>
        <v/>
      </c>
      <c r="L227" s="44" t="str">
        <f t="shared" si="4"/>
        <v/>
      </c>
      <c r="M227" s="76" t="str">
        <f t="shared" si="5"/>
        <v/>
      </c>
      <c r="N227" s="76" t="str">
        <f t="shared" si="15"/>
        <v>#VALUE!</v>
      </c>
    </row>
    <row r="228" ht="12.75" customHeight="1">
      <c r="A228" s="111" t="str">
        <f t="shared" si="6"/>
        <v/>
      </c>
      <c r="B228" s="108" t="str">
        <f t="shared" si="7"/>
        <v/>
      </c>
      <c r="C228" s="108" t="str">
        <f t="shared" si="8"/>
        <v/>
      </c>
      <c r="D228" s="109" t="str">
        <f t="shared" si="2"/>
        <v/>
      </c>
      <c r="E228" s="73">
        <f t="shared" si="11"/>
        <v>210</v>
      </c>
      <c r="F228" s="44" t="str">
        <f t="shared" si="9"/>
        <v/>
      </c>
      <c r="G228" s="110" t="str">
        <f t="shared" si="12"/>
        <v/>
      </c>
      <c r="H228" s="44" t="str">
        <f t="shared" si="13"/>
        <v/>
      </c>
      <c r="I228" s="44" t="str">
        <f t="shared" si="3"/>
        <v/>
      </c>
      <c r="J228" s="44" t="str">
        <f t="shared" si="14"/>
        <v/>
      </c>
      <c r="K228" s="44" t="str">
        <f>IF(E228&lt;=$E$5,IF(F228=0,0,IF(Cotizador!$D$11="fiduciario",0,IF($D$6="endosado",$D$13,IF(Cotizador!$X$116="anual",IF(N228=1,Cotizador!$Y$106,0),Cotizador!$Y$106)))),"")</f>
        <v/>
      </c>
      <c r="L228" s="44" t="str">
        <f t="shared" si="4"/>
        <v/>
      </c>
      <c r="M228" s="76" t="str">
        <f t="shared" si="5"/>
        <v/>
      </c>
      <c r="N228" s="76" t="str">
        <f t="shared" si="15"/>
        <v>#VALUE!</v>
      </c>
    </row>
    <row r="229" ht="12.75" customHeight="1">
      <c r="A229" s="111" t="str">
        <f t="shared" si="6"/>
        <v/>
      </c>
      <c r="B229" s="108" t="str">
        <f t="shared" si="7"/>
        <v/>
      </c>
      <c r="C229" s="108" t="str">
        <f t="shared" si="8"/>
        <v/>
      </c>
      <c r="D229" s="109" t="str">
        <f t="shared" si="2"/>
        <v/>
      </c>
      <c r="E229" s="73">
        <f t="shared" si="11"/>
        <v>211</v>
      </c>
      <c r="F229" s="44" t="str">
        <f t="shared" si="9"/>
        <v/>
      </c>
      <c r="G229" s="110" t="str">
        <f t="shared" si="12"/>
        <v/>
      </c>
      <c r="H229" s="44" t="str">
        <f t="shared" si="13"/>
        <v/>
      </c>
      <c r="I229" s="44" t="str">
        <f t="shared" si="3"/>
        <v/>
      </c>
      <c r="J229" s="44" t="str">
        <f t="shared" si="14"/>
        <v/>
      </c>
      <c r="K229" s="44" t="str">
        <f>IF(E229&lt;=$E$5,IF(F229=0,0,IF(Cotizador!$D$11="fiduciario",0,IF($D$6="endosado",$D$13,IF(Cotizador!$X$116="anual",IF(N229=1,Cotizador!$Y$106,0),Cotizador!$Y$106)))),"")</f>
        <v/>
      </c>
      <c r="L229" s="44" t="str">
        <f t="shared" si="4"/>
        <v/>
      </c>
      <c r="M229" s="76" t="str">
        <f t="shared" si="5"/>
        <v/>
      </c>
      <c r="N229" s="76" t="str">
        <f t="shared" si="15"/>
        <v>#VALUE!</v>
      </c>
    </row>
    <row r="230" ht="12.75" customHeight="1">
      <c r="A230" s="111" t="str">
        <f t="shared" si="6"/>
        <v/>
      </c>
      <c r="B230" s="108" t="str">
        <f t="shared" si="7"/>
        <v/>
      </c>
      <c r="C230" s="108" t="str">
        <f t="shared" si="8"/>
        <v/>
      </c>
      <c r="D230" s="109" t="str">
        <f t="shared" si="2"/>
        <v/>
      </c>
      <c r="E230" s="73">
        <f t="shared" si="11"/>
        <v>212</v>
      </c>
      <c r="F230" s="44" t="str">
        <f t="shared" si="9"/>
        <v/>
      </c>
      <c r="G230" s="110" t="str">
        <f t="shared" si="12"/>
        <v/>
      </c>
      <c r="H230" s="44" t="str">
        <f t="shared" si="13"/>
        <v/>
      </c>
      <c r="I230" s="44" t="str">
        <f t="shared" si="3"/>
        <v/>
      </c>
      <c r="J230" s="44" t="str">
        <f t="shared" si="14"/>
        <v/>
      </c>
      <c r="K230" s="44" t="str">
        <f>IF(E230&lt;=$E$5,IF(F230=0,0,IF(Cotizador!$D$11="fiduciario",0,IF($D$6="endosado",$D$13,IF(Cotizador!$X$116="anual",IF(N230=1,Cotizador!$Y$106,0),Cotizador!$Y$106)))),"")</f>
        <v/>
      </c>
      <c r="L230" s="44" t="str">
        <f t="shared" si="4"/>
        <v/>
      </c>
      <c r="M230" s="76" t="str">
        <f t="shared" si="5"/>
        <v/>
      </c>
      <c r="N230" s="76" t="str">
        <f t="shared" si="15"/>
        <v>#VALUE!</v>
      </c>
    </row>
    <row r="231" ht="12.75" customHeight="1">
      <c r="A231" s="111" t="str">
        <f t="shared" si="6"/>
        <v/>
      </c>
      <c r="B231" s="108" t="str">
        <f t="shared" si="7"/>
        <v/>
      </c>
      <c r="C231" s="108" t="str">
        <f t="shared" si="8"/>
        <v/>
      </c>
      <c r="D231" s="109" t="str">
        <f t="shared" si="2"/>
        <v/>
      </c>
      <c r="E231" s="73">
        <f t="shared" si="11"/>
        <v>213</v>
      </c>
      <c r="F231" s="44" t="str">
        <f t="shared" si="9"/>
        <v/>
      </c>
      <c r="G231" s="110" t="str">
        <f t="shared" si="12"/>
        <v/>
      </c>
      <c r="H231" s="44" t="str">
        <f t="shared" si="13"/>
        <v/>
      </c>
      <c r="I231" s="44" t="str">
        <f t="shared" si="3"/>
        <v/>
      </c>
      <c r="J231" s="44" t="str">
        <f t="shared" si="14"/>
        <v/>
      </c>
      <c r="K231" s="44" t="str">
        <f>IF(E231&lt;=$E$5,IF(F231=0,0,IF(Cotizador!$D$11="fiduciario",0,IF($D$6="endosado",$D$13,IF(Cotizador!$X$116="anual",IF(N231=1,Cotizador!$Y$106,0),Cotizador!$Y$106)))),"")</f>
        <v/>
      </c>
      <c r="L231" s="44" t="str">
        <f t="shared" si="4"/>
        <v/>
      </c>
      <c r="M231" s="76" t="str">
        <f t="shared" si="5"/>
        <v/>
      </c>
      <c r="N231" s="76" t="str">
        <f t="shared" si="15"/>
        <v>#VALUE!</v>
      </c>
    </row>
    <row r="232" ht="12.75" customHeight="1">
      <c r="A232" s="111" t="str">
        <f t="shared" si="6"/>
        <v/>
      </c>
      <c r="B232" s="108" t="str">
        <f t="shared" si="7"/>
        <v/>
      </c>
      <c r="C232" s="108" t="str">
        <f t="shared" si="8"/>
        <v/>
      </c>
      <c r="D232" s="109" t="str">
        <f t="shared" si="2"/>
        <v/>
      </c>
      <c r="E232" s="73">
        <f t="shared" si="11"/>
        <v>214</v>
      </c>
      <c r="F232" s="44" t="str">
        <f t="shared" si="9"/>
        <v/>
      </c>
      <c r="G232" s="110" t="str">
        <f t="shared" si="12"/>
        <v/>
      </c>
      <c r="H232" s="44" t="str">
        <f t="shared" si="13"/>
        <v/>
      </c>
      <c r="I232" s="44" t="str">
        <f t="shared" si="3"/>
        <v/>
      </c>
      <c r="J232" s="44" t="str">
        <f t="shared" si="14"/>
        <v/>
      </c>
      <c r="K232" s="44" t="str">
        <f>IF(E232&lt;=$E$5,IF(F232=0,0,IF(Cotizador!$D$11="fiduciario",0,IF($D$6="endosado",$D$13,IF(Cotizador!$X$116="anual",IF(N232=1,Cotizador!$Y$106,0),Cotizador!$Y$106)))),"")</f>
        <v/>
      </c>
      <c r="L232" s="44" t="str">
        <f t="shared" si="4"/>
        <v/>
      </c>
      <c r="M232" s="76" t="str">
        <f t="shared" si="5"/>
        <v/>
      </c>
      <c r="N232" s="76" t="str">
        <f t="shared" si="15"/>
        <v>#VALUE!</v>
      </c>
    </row>
    <row r="233" ht="12.75" customHeight="1">
      <c r="A233" s="111" t="str">
        <f t="shared" si="6"/>
        <v/>
      </c>
      <c r="B233" s="108" t="str">
        <f t="shared" si="7"/>
        <v/>
      </c>
      <c r="C233" s="108" t="str">
        <f t="shared" si="8"/>
        <v/>
      </c>
      <c r="D233" s="109" t="str">
        <f t="shared" si="2"/>
        <v/>
      </c>
      <c r="E233" s="73">
        <f t="shared" si="11"/>
        <v>215</v>
      </c>
      <c r="F233" s="44" t="str">
        <f t="shared" si="9"/>
        <v/>
      </c>
      <c r="G233" s="110" t="str">
        <f t="shared" si="12"/>
        <v/>
      </c>
      <c r="H233" s="44" t="str">
        <f t="shared" si="13"/>
        <v/>
      </c>
      <c r="I233" s="44" t="str">
        <f t="shared" si="3"/>
        <v/>
      </c>
      <c r="J233" s="44" t="str">
        <f t="shared" si="14"/>
        <v/>
      </c>
      <c r="K233" s="44" t="str">
        <f>IF(E233&lt;=$E$5,IF(F233=0,0,IF(Cotizador!$D$11="fiduciario",0,IF($D$6="endosado",$D$13,IF(Cotizador!$X$116="anual",IF(N233=1,Cotizador!$Y$106,0),Cotizador!$Y$106)))),"")</f>
        <v/>
      </c>
      <c r="L233" s="44" t="str">
        <f t="shared" si="4"/>
        <v/>
      </c>
      <c r="M233" s="76" t="str">
        <f t="shared" si="5"/>
        <v/>
      </c>
      <c r="N233" s="76" t="str">
        <f t="shared" si="15"/>
        <v>#VALUE!</v>
      </c>
    </row>
    <row r="234" ht="12.75" customHeight="1">
      <c r="A234" s="111" t="str">
        <f t="shared" si="6"/>
        <v/>
      </c>
      <c r="B234" s="108" t="str">
        <f t="shared" si="7"/>
        <v/>
      </c>
      <c r="C234" s="108" t="str">
        <f t="shared" si="8"/>
        <v/>
      </c>
      <c r="D234" s="109" t="str">
        <f t="shared" si="2"/>
        <v/>
      </c>
      <c r="E234" s="73">
        <f t="shared" si="11"/>
        <v>216</v>
      </c>
      <c r="F234" s="44" t="str">
        <f t="shared" si="9"/>
        <v/>
      </c>
      <c r="G234" s="110" t="str">
        <f t="shared" si="12"/>
        <v/>
      </c>
      <c r="H234" s="44" t="str">
        <f t="shared" si="13"/>
        <v/>
      </c>
      <c r="I234" s="44" t="str">
        <f t="shared" si="3"/>
        <v/>
      </c>
      <c r="J234" s="44" t="str">
        <f t="shared" si="14"/>
        <v/>
      </c>
      <c r="K234" s="44" t="str">
        <f>IF(E234&lt;=$E$5,IF(F234=0,0,IF(Cotizador!$D$11="fiduciario",0,IF($D$6="endosado",$D$13,IF(Cotizador!$X$116="anual",IF(N234=1,Cotizador!$Y$106,0),Cotizador!$Y$106)))),"")</f>
        <v/>
      </c>
      <c r="L234" s="44" t="str">
        <f t="shared" si="4"/>
        <v/>
      </c>
      <c r="M234" s="76" t="str">
        <f t="shared" si="5"/>
        <v/>
      </c>
      <c r="N234" s="76" t="str">
        <f t="shared" si="15"/>
        <v>#VALUE!</v>
      </c>
    </row>
    <row r="235" ht="12.75" customHeight="1">
      <c r="A235" s="111" t="str">
        <f t="shared" si="6"/>
        <v/>
      </c>
      <c r="B235" s="108" t="str">
        <f t="shared" si="7"/>
        <v/>
      </c>
      <c r="C235" s="108" t="str">
        <f t="shared" si="8"/>
        <v/>
      </c>
      <c r="D235" s="109" t="str">
        <f t="shared" si="2"/>
        <v/>
      </c>
      <c r="E235" s="73">
        <f t="shared" si="11"/>
        <v>217</v>
      </c>
      <c r="F235" s="44" t="str">
        <f t="shared" si="9"/>
        <v/>
      </c>
      <c r="G235" s="110" t="str">
        <f t="shared" si="12"/>
        <v/>
      </c>
      <c r="H235" s="44" t="str">
        <f t="shared" si="13"/>
        <v/>
      </c>
      <c r="I235" s="44" t="str">
        <f t="shared" si="3"/>
        <v/>
      </c>
      <c r="J235" s="44" t="str">
        <f t="shared" si="14"/>
        <v/>
      </c>
      <c r="K235" s="44" t="str">
        <f>IF(E235&lt;=$E$5,IF(F235=0,0,IF(Cotizador!$D$11="fiduciario",0,IF($D$6="endosado",$D$13,IF(Cotizador!$X$116="anual",IF(N235=1,Cotizador!$Y$106,0),Cotizador!$Y$106)))),"")</f>
        <v/>
      </c>
      <c r="L235" s="44" t="str">
        <f t="shared" si="4"/>
        <v/>
      </c>
      <c r="M235" s="76" t="str">
        <f t="shared" si="5"/>
        <v/>
      </c>
      <c r="N235" s="76" t="str">
        <f t="shared" si="15"/>
        <v>#VALUE!</v>
      </c>
    </row>
    <row r="236" ht="12.75" customHeight="1">
      <c r="A236" s="111" t="str">
        <f t="shared" si="6"/>
        <v/>
      </c>
      <c r="B236" s="108" t="str">
        <f t="shared" si="7"/>
        <v/>
      </c>
      <c r="C236" s="108" t="str">
        <f t="shared" si="8"/>
        <v/>
      </c>
      <c r="D236" s="109" t="str">
        <f t="shared" si="2"/>
        <v/>
      </c>
      <c r="E236" s="73">
        <f t="shared" si="11"/>
        <v>218</v>
      </c>
      <c r="F236" s="44" t="str">
        <f t="shared" si="9"/>
        <v/>
      </c>
      <c r="G236" s="110" t="str">
        <f t="shared" si="12"/>
        <v/>
      </c>
      <c r="H236" s="44" t="str">
        <f t="shared" si="13"/>
        <v/>
      </c>
      <c r="I236" s="44" t="str">
        <f t="shared" si="3"/>
        <v/>
      </c>
      <c r="J236" s="44" t="str">
        <f t="shared" si="14"/>
        <v/>
      </c>
      <c r="K236" s="44" t="str">
        <f>IF(E236&lt;=$E$5,IF(F236=0,0,IF(Cotizador!$D$11="fiduciario",0,IF($D$6="endosado",$D$13,IF(Cotizador!$X$116="anual",IF(N236=1,Cotizador!$Y$106,0),Cotizador!$Y$106)))),"")</f>
        <v/>
      </c>
      <c r="L236" s="44" t="str">
        <f t="shared" si="4"/>
        <v/>
      </c>
      <c r="M236" s="76" t="str">
        <f t="shared" si="5"/>
        <v/>
      </c>
      <c r="N236" s="76" t="str">
        <f t="shared" si="15"/>
        <v>#VALUE!</v>
      </c>
    </row>
    <row r="237" ht="12.75" customHeight="1">
      <c r="A237" s="111" t="str">
        <f t="shared" si="6"/>
        <v/>
      </c>
      <c r="B237" s="108" t="str">
        <f t="shared" si="7"/>
        <v/>
      </c>
      <c r="C237" s="108" t="str">
        <f t="shared" si="8"/>
        <v/>
      </c>
      <c r="D237" s="109" t="str">
        <f t="shared" si="2"/>
        <v/>
      </c>
      <c r="E237" s="73">
        <f t="shared" si="11"/>
        <v>219</v>
      </c>
      <c r="F237" s="44" t="str">
        <f t="shared" si="9"/>
        <v/>
      </c>
      <c r="G237" s="110" t="str">
        <f t="shared" si="12"/>
        <v/>
      </c>
      <c r="H237" s="44" t="str">
        <f t="shared" si="13"/>
        <v/>
      </c>
      <c r="I237" s="44" t="str">
        <f t="shared" si="3"/>
        <v/>
      </c>
      <c r="J237" s="44" t="str">
        <f t="shared" si="14"/>
        <v/>
      </c>
      <c r="K237" s="44" t="str">
        <f>IF(E237&lt;=$E$5,IF(F237=0,0,IF(Cotizador!$D$11="fiduciario",0,IF($D$6="endosado",$D$13,IF(Cotizador!$X$116="anual",IF(N237=1,Cotizador!$Y$106,0),Cotizador!$Y$106)))),"")</f>
        <v/>
      </c>
      <c r="L237" s="44" t="str">
        <f t="shared" si="4"/>
        <v/>
      </c>
      <c r="M237" s="76" t="str">
        <f t="shared" si="5"/>
        <v/>
      </c>
      <c r="N237" s="76" t="str">
        <f t="shared" si="15"/>
        <v>#VALUE!</v>
      </c>
    </row>
    <row r="238" ht="12.75" customHeight="1">
      <c r="A238" s="111" t="str">
        <f t="shared" si="6"/>
        <v/>
      </c>
      <c r="B238" s="108" t="str">
        <f t="shared" si="7"/>
        <v/>
      </c>
      <c r="C238" s="108" t="str">
        <f t="shared" si="8"/>
        <v/>
      </c>
      <c r="D238" s="109" t="str">
        <f t="shared" si="2"/>
        <v/>
      </c>
      <c r="E238" s="73">
        <f t="shared" si="11"/>
        <v>220</v>
      </c>
      <c r="F238" s="44" t="str">
        <f t="shared" si="9"/>
        <v/>
      </c>
      <c r="G238" s="110" t="str">
        <f t="shared" si="12"/>
        <v/>
      </c>
      <c r="H238" s="44" t="str">
        <f t="shared" si="13"/>
        <v/>
      </c>
      <c r="I238" s="44" t="str">
        <f t="shared" si="3"/>
        <v/>
      </c>
      <c r="J238" s="44" t="str">
        <f t="shared" si="14"/>
        <v/>
      </c>
      <c r="K238" s="44" t="str">
        <f>IF(E238&lt;=$E$5,IF(F238=0,0,IF(Cotizador!$D$11="fiduciario",0,IF($D$6="endosado",$D$13,IF(Cotizador!$X$116="anual",IF(N238=1,Cotizador!$Y$106,0),Cotizador!$Y$106)))),"")</f>
        <v/>
      </c>
      <c r="L238" s="44" t="str">
        <f t="shared" si="4"/>
        <v/>
      </c>
      <c r="M238" s="76" t="str">
        <f t="shared" si="5"/>
        <v/>
      </c>
      <c r="N238" s="76" t="str">
        <f t="shared" si="15"/>
        <v>#VALUE!</v>
      </c>
    </row>
    <row r="239" ht="12.75" customHeight="1">
      <c r="A239" s="111" t="str">
        <f t="shared" si="6"/>
        <v/>
      </c>
      <c r="B239" s="108" t="str">
        <f t="shared" si="7"/>
        <v/>
      </c>
      <c r="C239" s="108" t="str">
        <f t="shared" si="8"/>
        <v/>
      </c>
      <c r="D239" s="109" t="str">
        <f t="shared" si="2"/>
        <v/>
      </c>
      <c r="E239" s="73">
        <f t="shared" si="11"/>
        <v>221</v>
      </c>
      <c r="F239" s="44" t="str">
        <f t="shared" si="9"/>
        <v/>
      </c>
      <c r="G239" s="110" t="str">
        <f t="shared" si="12"/>
        <v/>
      </c>
      <c r="H239" s="44" t="str">
        <f t="shared" si="13"/>
        <v/>
      </c>
      <c r="I239" s="44" t="str">
        <f t="shared" si="3"/>
        <v/>
      </c>
      <c r="J239" s="44" t="str">
        <f t="shared" si="14"/>
        <v/>
      </c>
      <c r="K239" s="44" t="str">
        <f>IF(E239&lt;=$E$5,IF(F239=0,0,IF(Cotizador!$D$11="fiduciario",0,IF($D$6="endosado",$D$13,IF(Cotizador!$X$116="anual",IF(N239=1,Cotizador!$Y$106,0),Cotizador!$Y$106)))),"")</f>
        <v/>
      </c>
      <c r="L239" s="44" t="str">
        <f t="shared" si="4"/>
        <v/>
      </c>
      <c r="M239" s="76" t="str">
        <f t="shared" si="5"/>
        <v/>
      </c>
      <c r="N239" s="76" t="str">
        <f t="shared" si="15"/>
        <v>#VALUE!</v>
      </c>
    </row>
    <row r="240" ht="12.75" customHeight="1">
      <c r="A240" s="111" t="str">
        <f t="shared" si="6"/>
        <v/>
      </c>
      <c r="B240" s="108" t="str">
        <f t="shared" si="7"/>
        <v/>
      </c>
      <c r="C240" s="108" t="str">
        <f t="shared" si="8"/>
        <v/>
      </c>
      <c r="D240" s="109" t="str">
        <f t="shared" si="2"/>
        <v/>
      </c>
      <c r="E240" s="73">
        <f t="shared" si="11"/>
        <v>222</v>
      </c>
      <c r="F240" s="44" t="str">
        <f t="shared" si="9"/>
        <v/>
      </c>
      <c r="G240" s="110" t="str">
        <f t="shared" si="12"/>
        <v/>
      </c>
      <c r="H240" s="44" t="str">
        <f t="shared" si="13"/>
        <v/>
      </c>
      <c r="I240" s="44" t="str">
        <f t="shared" si="3"/>
        <v/>
      </c>
      <c r="J240" s="44" t="str">
        <f t="shared" si="14"/>
        <v/>
      </c>
      <c r="K240" s="44" t="str">
        <f>IF(E240&lt;=$E$5,IF(F240=0,0,IF(Cotizador!$D$11="fiduciario",0,IF($D$6="endosado",$D$13,IF(Cotizador!$X$116="anual",IF(N240=1,Cotizador!$Y$106,0),Cotizador!$Y$106)))),"")</f>
        <v/>
      </c>
      <c r="L240" s="44" t="str">
        <f t="shared" si="4"/>
        <v/>
      </c>
      <c r="M240" s="76" t="str">
        <f t="shared" si="5"/>
        <v/>
      </c>
      <c r="N240" s="76" t="str">
        <f t="shared" si="15"/>
        <v>#VALUE!</v>
      </c>
    </row>
    <row r="241" ht="12.75" customHeight="1">
      <c r="A241" s="111" t="str">
        <f t="shared" si="6"/>
        <v/>
      </c>
      <c r="B241" s="108" t="str">
        <f t="shared" si="7"/>
        <v/>
      </c>
      <c r="C241" s="108" t="str">
        <f t="shared" si="8"/>
        <v/>
      </c>
      <c r="D241" s="109" t="str">
        <f t="shared" si="2"/>
        <v/>
      </c>
      <c r="E241" s="73">
        <f t="shared" si="11"/>
        <v>223</v>
      </c>
      <c r="F241" s="44" t="str">
        <f t="shared" si="9"/>
        <v/>
      </c>
      <c r="G241" s="110" t="str">
        <f t="shared" si="12"/>
        <v/>
      </c>
      <c r="H241" s="44" t="str">
        <f t="shared" si="13"/>
        <v/>
      </c>
      <c r="I241" s="44" t="str">
        <f t="shared" si="3"/>
        <v/>
      </c>
      <c r="J241" s="44" t="str">
        <f t="shared" si="14"/>
        <v/>
      </c>
      <c r="K241" s="44" t="str">
        <f>IF(E241&lt;=$E$5,IF(F241=0,0,IF(Cotizador!$D$11="fiduciario",0,IF($D$6="endosado",$D$13,IF(Cotizador!$X$116="anual",IF(N241=1,Cotizador!$Y$106,0),Cotizador!$Y$106)))),"")</f>
        <v/>
      </c>
      <c r="L241" s="44" t="str">
        <f t="shared" si="4"/>
        <v/>
      </c>
      <c r="M241" s="76" t="str">
        <f t="shared" si="5"/>
        <v/>
      </c>
      <c r="N241" s="76" t="str">
        <f t="shared" si="15"/>
        <v>#VALUE!</v>
      </c>
    </row>
    <row r="242" ht="12.75" customHeight="1">
      <c r="A242" s="111" t="str">
        <f t="shared" si="6"/>
        <v/>
      </c>
      <c r="B242" s="108" t="str">
        <f t="shared" si="7"/>
        <v/>
      </c>
      <c r="C242" s="108" t="str">
        <f t="shared" si="8"/>
        <v/>
      </c>
      <c r="D242" s="109" t="str">
        <f t="shared" si="2"/>
        <v/>
      </c>
      <c r="E242" s="73">
        <f t="shared" si="11"/>
        <v>224</v>
      </c>
      <c r="F242" s="44" t="str">
        <f t="shared" si="9"/>
        <v/>
      </c>
      <c r="G242" s="110" t="str">
        <f t="shared" si="12"/>
        <v/>
      </c>
      <c r="H242" s="44" t="str">
        <f t="shared" si="13"/>
        <v/>
      </c>
      <c r="I242" s="44" t="str">
        <f t="shared" si="3"/>
        <v/>
      </c>
      <c r="J242" s="44" t="str">
        <f t="shared" si="14"/>
        <v/>
      </c>
      <c r="K242" s="44" t="str">
        <f>IF(E242&lt;=$E$5,IF(F242=0,0,IF(Cotizador!$D$11="fiduciario",0,IF($D$6="endosado",$D$13,IF(Cotizador!$X$116="anual",IF(N242=1,Cotizador!$Y$106,0),Cotizador!$Y$106)))),"")</f>
        <v/>
      </c>
      <c r="L242" s="44" t="str">
        <f t="shared" si="4"/>
        <v/>
      </c>
      <c r="M242" s="76" t="str">
        <f t="shared" si="5"/>
        <v/>
      </c>
      <c r="N242" s="76" t="str">
        <f t="shared" si="15"/>
        <v>#VALUE!</v>
      </c>
    </row>
    <row r="243" ht="12.75" customHeight="1">
      <c r="A243" s="111" t="str">
        <f t="shared" si="6"/>
        <v/>
      </c>
      <c r="B243" s="108" t="str">
        <f t="shared" si="7"/>
        <v/>
      </c>
      <c r="C243" s="108" t="str">
        <f t="shared" si="8"/>
        <v/>
      </c>
      <c r="D243" s="109" t="str">
        <f t="shared" si="2"/>
        <v/>
      </c>
      <c r="E243" s="73">
        <f t="shared" si="11"/>
        <v>225</v>
      </c>
      <c r="F243" s="44" t="str">
        <f t="shared" si="9"/>
        <v/>
      </c>
      <c r="G243" s="110" t="str">
        <f t="shared" si="12"/>
        <v/>
      </c>
      <c r="H243" s="44" t="str">
        <f t="shared" si="13"/>
        <v/>
      </c>
      <c r="I243" s="44" t="str">
        <f t="shared" si="3"/>
        <v/>
      </c>
      <c r="J243" s="44" t="str">
        <f t="shared" si="14"/>
        <v/>
      </c>
      <c r="K243" s="44" t="str">
        <f>IF(E243&lt;=$E$5,IF(F243=0,0,IF(Cotizador!$D$11="fiduciario",0,IF($D$6="endosado",$D$13,IF(Cotizador!$X$116="anual",IF(N243=1,Cotizador!$Y$106,0),Cotizador!$Y$106)))),"")</f>
        <v/>
      </c>
      <c r="L243" s="44" t="str">
        <f t="shared" si="4"/>
        <v/>
      </c>
      <c r="M243" s="76" t="str">
        <f t="shared" si="5"/>
        <v/>
      </c>
      <c r="N243" s="76" t="str">
        <f t="shared" si="15"/>
        <v>#VALUE!</v>
      </c>
    </row>
    <row r="244" ht="12.75" customHeight="1">
      <c r="A244" s="111" t="str">
        <f t="shared" si="6"/>
        <v/>
      </c>
      <c r="B244" s="108" t="str">
        <f t="shared" si="7"/>
        <v/>
      </c>
      <c r="C244" s="108" t="str">
        <f t="shared" si="8"/>
        <v/>
      </c>
      <c r="D244" s="109" t="str">
        <f t="shared" si="2"/>
        <v/>
      </c>
      <c r="E244" s="73">
        <f t="shared" si="11"/>
        <v>226</v>
      </c>
      <c r="F244" s="44" t="str">
        <f t="shared" si="9"/>
        <v/>
      </c>
      <c r="G244" s="110" t="str">
        <f t="shared" si="12"/>
        <v/>
      </c>
      <c r="H244" s="44" t="str">
        <f t="shared" si="13"/>
        <v/>
      </c>
      <c r="I244" s="44" t="str">
        <f t="shared" si="3"/>
        <v/>
      </c>
      <c r="J244" s="44" t="str">
        <f t="shared" si="14"/>
        <v/>
      </c>
      <c r="K244" s="44" t="str">
        <f>IF(E244&lt;=$E$5,IF(F244=0,0,IF(Cotizador!$D$11="fiduciario",0,IF($D$6="endosado",$D$13,IF(Cotizador!$X$116="anual",IF(N244=1,Cotizador!$Y$106,0),Cotizador!$Y$106)))),"")</f>
        <v/>
      </c>
      <c r="L244" s="44" t="str">
        <f t="shared" si="4"/>
        <v/>
      </c>
      <c r="M244" s="76" t="str">
        <f t="shared" si="5"/>
        <v/>
      </c>
      <c r="N244" s="76" t="str">
        <f t="shared" si="15"/>
        <v>#VALUE!</v>
      </c>
    </row>
    <row r="245" ht="12.75" customHeight="1">
      <c r="A245" s="111" t="str">
        <f t="shared" si="6"/>
        <v/>
      </c>
      <c r="B245" s="108" t="str">
        <f t="shared" si="7"/>
        <v/>
      </c>
      <c r="C245" s="108" t="str">
        <f t="shared" si="8"/>
        <v/>
      </c>
      <c r="D245" s="109" t="str">
        <f t="shared" si="2"/>
        <v/>
      </c>
      <c r="E245" s="73">
        <f t="shared" si="11"/>
        <v>227</v>
      </c>
      <c r="F245" s="44" t="str">
        <f t="shared" si="9"/>
        <v/>
      </c>
      <c r="G245" s="110" t="str">
        <f t="shared" si="12"/>
        <v/>
      </c>
      <c r="H245" s="44" t="str">
        <f t="shared" si="13"/>
        <v/>
      </c>
      <c r="I245" s="44" t="str">
        <f t="shared" si="3"/>
        <v/>
      </c>
      <c r="J245" s="44" t="str">
        <f t="shared" si="14"/>
        <v/>
      </c>
      <c r="K245" s="44" t="str">
        <f>IF(E245&lt;=$E$5,IF(F245=0,0,IF(Cotizador!$D$11="fiduciario",0,IF($D$6="endosado",$D$13,IF(Cotizador!$X$116="anual",IF(N245=1,Cotizador!$Y$106,0),Cotizador!$Y$106)))),"")</f>
        <v/>
      </c>
      <c r="L245" s="44" t="str">
        <f t="shared" si="4"/>
        <v/>
      </c>
      <c r="M245" s="76" t="str">
        <f t="shared" si="5"/>
        <v/>
      </c>
      <c r="N245" s="76" t="str">
        <f t="shared" si="15"/>
        <v>#VALUE!</v>
      </c>
    </row>
    <row r="246" ht="12.75" customHeight="1">
      <c r="A246" s="111" t="str">
        <f t="shared" si="6"/>
        <v/>
      </c>
      <c r="B246" s="108" t="str">
        <f t="shared" si="7"/>
        <v/>
      </c>
      <c r="C246" s="108" t="str">
        <f t="shared" si="8"/>
        <v/>
      </c>
      <c r="D246" s="109" t="str">
        <f t="shared" si="2"/>
        <v/>
      </c>
      <c r="E246" s="73">
        <f t="shared" si="11"/>
        <v>228</v>
      </c>
      <c r="F246" s="44" t="str">
        <f t="shared" si="9"/>
        <v/>
      </c>
      <c r="G246" s="110" t="str">
        <f t="shared" si="12"/>
        <v/>
      </c>
      <c r="H246" s="44" t="str">
        <f t="shared" si="13"/>
        <v/>
      </c>
      <c r="I246" s="44" t="str">
        <f t="shared" si="3"/>
        <v/>
      </c>
      <c r="J246" s="44" t="str">
        <f t="shared" si="14"/>
        <v/>
      </c>
      <c r="K246" s="44" t="str">
        <f>IF(E246&lt;=$E$5,IF(F246=0,0,IF(Cotizador!$D$11="fiduciario",0,IF($D$6="endosado",$D$13,IF(Cotizador!$X$116="anual",IF(N246=1,Cotizador!$Y$106,0),Cotizador!$Y$106)))),"")</f>
        <v/>
      </c>
      <c r="L246" s="44" t="str">
        <f t="shared" si="4"/>
        <v/>
      </c>
      <c r="M246" s="76" t="str">
        <f t="shared" si="5"/>
        <v/>
      </c>
      <c r="N246" s="76" t="str">
        <f t="shared" si="15"/>
        <v>#VALUE!</v>
      </c>
    </row>
    <row r="247" ht="12.75" customHeight="1">
      <c r="A247" s="111" t="str">
        <f t="shared" si="6"/>
        <v/>
      </c>
      <c r="B247" s="108" t="str">
        <f t="shared" si="7"/>
        <v/>
      </c>
      <c r="C247" s="108" t="str">
        <f t="shared" si="8"/>
        <v/>
      </c>
      <c r="D247" s="109" t="str">
        <f t="shared" si="2"/>
        <v/>
      </c>
      <c r="E247" s="73">
        <f t="shared" si="11"/>
        <v>229</v>
      </c>
      <c r="F247" s="44" t="str">
        <f t="shared" si="9"/>
        <v/>
      </c>
      <c r="G247" s="110" t="str">
        <f t="shared" si="12"/>
        <v/>
      </c>
      <c r="H247" s="44" t="str">
        <f t="shared" si="13"/>
        <v/>
      </c>
      <c r="I247" s="44" t="str">
        <f t="shared" si="3"/>
        <v/>
      </c>
      <c r="J247" s="44" t="str">
        <f t="shared" si="14"/>
        <v/>
      </c>
      <c r="K247" s="44" t="str">
        <f>IF(E247&lt;=$E$5,IF(F247=0,0,IF(Cotizador!$D$11="fiduciario",0,IF($D$6="endosado",$D$13,IF(Cotizador!$X$116="anual",IF(N247=1,Cotizador!$Y$106,0),Cotizador!$Y$106)))),"")</f>
        <v/>
      </c>
      <c r="L247" s="44" t="str">
        <f t="shared" si="4"/>
        <v/>
      </c>
      <c r="M247" s="76" t="str">
        <f t="shared" si="5"/>
        <v/>
      </c>
      <c r="N247" s="76" t="str">
        <f t="shared" si="15"/>
        <v>#VALUE!</v>
      </c>
    </row>
    <row r="248" ht="12.75" customHeight="1">
      <c r="A248" s="111" t="str">
        <f t="shared" si="6"/>
        <v/>
      </c>
      <c r="B248" s="108" t="str">
        <f t="shared" si="7"/>
        <v/>
      </c>
      <c r="C248" s="108" t="str">
        <f t="shared" si="8"/>
        <v/>
      </c>
      <c r="D248" s="109" t="str">
        <f t="shared" si="2"/>
        <v/>
      </c>
      <c r="E248" s="73">
        <f t="shared" si="11"/>
        <v>230</v>
      </c>
      <c r="F248" s="44" t="str">
        <f t="shared" si="9"/>
        <v/>
      </c>
      <c r="G248" s="110" t="str">
        <f t="shared" si="12"/>
        <v/>
      </c>
      <c r="H248" s="44" t="str">
        <f t="shared" si="13"/>
        <v/>
      </c>
      <c r="I248" s="44" t="str">
        <f t="shared" si="3"/>
        <v/>
      </c>
      <c r="J248" s="44" t="str">
        <f t="shared" si="14"/>
        <v/>
      </c>
      <c r="K248" s="44" t="str">
        <f>IF(E248&lt;=$E$5,IF(F248=0,0,IF(Cotizador!$D$11="fiduciario",0,IF($D$6="endosado",$D$13,IF(Cotizador!$X$116="anual",IF(N248=1,Cotizador!$Y$106,0),Cotizador!$Y$106)))),"")</f>
        <v/>
      </c>
      <c r="L248" s="44" t="str">
        <f t="shared" si="4"/>
        <v/>
      </c>
      <c r="M248" s="76" t="str">
        <f t="shared" si="5"/>
        <v/>
      </c>
      <c r="N248" s="76" t="str">
        <f t="shared" si="15"/>
        <v>#VALUE!</v>
      </c>
    </row>
    <row r="249" ht="12.75" customHeight="1">
      <c r="A249" s="111" t="str">
        <f t="shared" si="6"/>
        <v/>
      </c>
      <c r="B249" s="108" t="str">
        <f t="shared" si="7"/>
        <v/>
      </c>
      <c r="C249" s="108" t="str">
        <f t="shared" si="8"/>
        <v/>
      </c>
      <c r="D249" s="109" t="str">
        <f t="shared" si="2"/>
        <v/>
      </c>
      <c r="E249" s="73">
        <f t="shared" si="11"/>
        <v>231</v>
      </c>
      <c r="F249" s="44" t="str">
        <f t="shared" si="9"/>
        <v/>
      </c>
      <c r="G249" s="110" t="str">
        <f t="shared" si="12"/>
        <v/>
      </c>
      <c r="H249" s="44" t="str">
        <f t="shared" si="13"/>
        <v/>
      </c>
      <c r="I249" s="44" t="str">
        <f t="shared" si="3"/>
        <v/>
      </c>
      <c r="J249" s="44" t="str">
        <f t="shared" si="14"/>
        <v/>
      </c>
      <c r="K249" s="44" t="str">
        <f>IF(E249&lt;=$E$5,IF(F249=0,0,IF(Cotizador!$D$11="fiduciario",0,IF($D$6="endosado",$D$13,IF(Cotizador!$X$116="anual",IF(N249=1,Cotizador!$Y$106,0),Cotizador!$Y$106)))),"")</f>
        <v/>
      </c>
      <c r="L249" s="44" t="str">
        <f t="shared" si="4"/>
        <v/>
      </c>
      <c r="M249" s="76" t="str">
        <f t="shared" si="5"/>
        <v/>
      </c>
      <c r="N249" s="76" t="str">
        <f t="shared" si="15"/>
        <v>#VALUE!</v>
      </c>
    </row>
    <row r="250" ht="12.75" customHeight="1">
      <c r="A250" s="111" t="str">
        <f t="shared" si="6"/>
        <v/>
      </c>
      <c r="B250" s="108" t="str">
        <f t="shared" si="7"/>
        <v/>
      </c>
      <c r="C250" s="108" t="str">
        <f t="shared" si="8"/>
        <v/>
      </c>
      <c r="D250" s="109" t="str">
        <f t="shared" si="2"/>
        <v/>
      </c>
      <c r="E250" s="73">
        <f t="shared" si="11"/>
        <v>232</v>
      </c>
      <c r="F250" s="44" t="str">
        <f t="shared" si="9"/>
        <v/>
      </c>
      <c r="G250" s="110" t="str">
        <f t="shared" si="12"/>
        <v/>
      </c>
      <c r="H250" s="44" t="str">
        <f t="shared" si="13"/>
        <v/>
      </c>
      <c r="I250" s="44" t="str">
        <f t="shared" si="3"/>
        <v/>
      </c>
      <c r="J250" s="44" t="str">
        <f t="shared" si="14"/>
        <v/>
      </c>
      <c r="K250" s="44" t="str">
        <f>IF(E250&lt;=$E$5,IF(F250=0,0,IF(Cotizador!$D$11="fiduciario",0,IF($D$6="endosado",$D$13,IF(Cotizador!$X$116="anual",IF(N250=1,Cotizador!$Y$106,0),Cotizador!$Y$106)))),"")</f>
        <v/>
      </c>
      <c r="L250" s="44" t="str">
        <f t="shared" si="4"/>
        <v/>
      </c>
      <c r="M250" s="76" t="str">
        <f t="shared" si="5"/>
        <v/>
      </c>
      <c r="N250" s="76" t="str">
        <f t="shared" si="15"/>
        <v>#VALUE!</v>
      </c>
    </row>
    <row r="251" ht="12.75" customHeight="1">
      <c r="A251" s="111" t="str">
        <f t="shared" si="6"/>
        <v/>
      </c>
      <c r="B251" s="108" t="str">
        <f t="shared" si="7"/>
        <v/>
      </c>
      <c r="C251" s="108" t="str">
        <f t="shared" si="8"/>
        <v/>
      </c>
      <c r="D251" s="109" t="str">
        <f t="shared" si="2"/>
        <v/>
      </c>
      <c r="E251" s="73">
        <f t="shared" si="11"/>
        <v>233</v>
      </c>
      <c r="F251" s="44" t="str">
        <f t="shared" si="9"/>
        <v/>
      </c>
      <c r="G251" s="110" t="str">
        <f t="shared" si="12"/>
        <v/>
      </c>
      <c r="H251" s="44" t="str">
        <f t="shared" si="13"/>
        <v/>
      </c>
      <c r="I251" s="44" t="str">
        <f t="shared" si="3"/>
        <v/>
      </c>
      <c r="J251" s="44" t="str">
        <f t="shared" si="14"/>
        <v/>
      </c>
      <c r="K251" s="44" t="str">
        <f>IF(E251&lt;=$E$5,IF(F251=0,0,IF(Cotizador!$D$11="fiduciario",0,IF($D$6="endosado",$D$13,IF(Cotizador!$X$116="anual",IF(N251=1,Cotizador!$Y$106,0),Cotizador!$Y$106)))),"")</f>
        <v/>
      </c>
      <c r="L251" s="44" t="str">
        <f t="shared" si="4"/>
        <v/>
      </c>
      <c r="M251" s="76" t="str">
        <f t="shared" si="5"/>
        <v/>
      </c>
      <c r="N251" s="76" t="str">
        <f t="shared" si="15"/>
        <v>#VALUE!</v>
      </c>
    </row>
    <row r="252" ht="12.75" customHeight="1">
      <c r="A252" s="111" t="str">
        <f t="shared" si="6"/>
        <v/>
      </c>
      <c r="B252" s="108" t="str">
        <f t="shared" si="7"/>
        <v/>
      </c>
      <c r="C252" s="108" t="str">
        <f t="shared" si="8"/>
        <v/>
      </c>
      <c r="D252" s="109" t="str">
        <f t="shared" si="2"/>
        <v/>
      </c>
      <c r="E252" s="73">
        <f t="shared" si="11"/>
        <v>234</v>
      </c>
      <c r="F252" s="44" t="str">
        <f t="shared" si="9"/>
        <v/>
      </c>
      <c r="G252" s="110" t="str">
        <f t="shared" si="12"/>
        <v/>
      </c>
      <c r="H252" s="44" t="str">
        <f t="shared" si="13"/>
        <v/>
      </c>
      <c r="I252" s="44" t="str">
        <f t="shared" si="3"/>
        <v/>
      </c>
      <c r="J252" s="44" t="str">
        <f t="shared" si="14"/>
        <v/>
      </c>
      <c r="K252" s="44" t="str">
        <f>IF(E252&lt;=$E$5,IF(F252=0,0,IF(Cotizador!$D$11="fiduciario",0,IF($D$6="endosado",$D$13,IF(Cotizador!$X$116="anual",IF(N252=1,Cotizador!$Y$106,0),Cotizador!$Y$106)))),"")</f>
        <v/>
      </c>
      <c r="L252" s="44" t="str">
        <f t="shared" si="4"/>
        <v/>
      </c>
      <c r="M252" s="76" t="str">
        <f t="shared" si="5"/>
        <v/>
      </c>
      <c r="N252" s="76" t="str">
        <f t="shared" si="15"/>
        <v>#VALUE!</v>
      </c>
    </row>
    <row r="253" ht="12.75" customHeight="1">
      <c r="A253" s="111" t="str">
        <f t="shared" si="6"/>
        <v/>
      </c>
      <c r="B253" s="108" t="str">
        <f t="shared" si="7"/>
        <v/>
      </c>
      <c r="C253" s="108" t="str">
        <f t="shared" si="8"/>
        <v/>
      </c>
      <c r="D253" s="109" t="str">
        <f t="shared" si="2"/>
        <v/>
      </c>
      <c r="E253" s="73">
        <f t="shared" si="11"/>
        <v>235</v>
      </c>
      <c r="F253" s="44" t="str">
        <f t="shared" si="9"/>
        <v/>
      </c>
      <c r="G253" s="110" t="str">
        <f t="shared" si="12"/>
        <v/>
      </c>
      <c r="H253" s="44" t="str">
        <f t="shared" si="13"/>
        <v/>
      </c>
      <c r="I253" s="44" t="str">
        <f t="shared" si="3"/>
        <v/>
      </c>
      <c r="J253" s="44" t="str">
        <f t="shared" si="14"/>
        <v/>
      </c>
      <c r="K253" s="44" t="str">
        <f>IF(E253&lt;=$E$5,IF(F253=0,0,IF(Cotizador!$D$11="fiduciario",0,IF($D$6="endosado",$D$13,IF(Cotizador!$X$116="anual",IF(N253=1,Cotizador!$Y$106,0),Cotizador!$Y$106)))),"")</f>
        <v/>
      </c>
      <c r="L253" s="44" t="str">
        <f t="shared" si="4"/>
        <v/>
      </c>
      <c r="M253" s="76" t="str">
        <f t="shared" si="5"/>
        <v/>
      </c>
      <c r="N253" s="76" t="str">
        <f t="shared" si="15"/>
        <v>#VALUE!</v>
      </c>
    </row>
    <row r="254" ht="12.75" customHeight="1">
      <c r="A254" s="111" t="str">
        <f t="shared" si="6"/>
        <v/>
      </c>
      <c r="B254" s="108" t="str">
        <f t="shared" si="7"/>
        <v/>
      </c>
      <c r="C254" s="108" t="str">
        <f t="shared" si="8"/>
        <v/>
      </c>
      <c r="D254" s="109" t="str">
        <f t="shared" si="2"/>
        <v/>
      </c>
      <c r="E254" s="73">
        <f t="shared" si="11"/>
        <v>236</v>
      </c>
      <c r="F254" s="44" t="str">
        <f t="shared" si="9"/>
        <v/>
      </c>
      <c r="G254" s="110" t="str">
        <f t="shared" si="12"/>
        <v/>
      </c>
      <c r="H254" s="44" t="str">
        <f t="shared" si="13"/>
        <v/>
      </c>
      <c r="I254" s="44" t="str">
        <f t="shared" si="3"/>
        <v/>
      </c>
      <c r="J254" s="44" t="str">
        <f t="shared" si="14"/>
        <v/>
      </c>
      <c r="K254" s="44" t="str">
        <f>IF(E254&lt;=$E$5,IF(F254=0,0,IF(Cotizador!$D$11="fiduciario",0,IF($D$6="endosado",$D$13,IF(Cotizador!$X$116="anual",IF(N254=1,Cotizador!$Y$106,0),Cotizador!$Y$106)))),"")</f>
        <v/>
      </c>
      <c r="L254" s="44" t="str">
        <f t="shared" si="4"/>
        <v/>
      </c>
      <c r="M254" s="76" t="str">
        <f t="shared" si="5"/>
        <v/>
      </c>
      <c r="N254" s="76" t="str">
        <f t="shared" si="15"/>
        <v>#VALUE!</v>
      </c>
    </row>
    <row r="255" ht="12.75" customHeight="1">
      <c r="A255" s="111" t="str">
        <f t="shared" si="6"/>
        <v/>
      </c>
      <c r="B255" s="108" t="str">
        <f t="shared" si="7"/>
        <v/>
      </c>
      <c r="C255" s="108" t="str">
        <f t="shared" si="8"/>
        <v/>
      </c>
      <c r="D255" s="109" t="str">
        <f t="shared" si="2"/>
        <v/>
      </c>
      <c r="E255" s="73">
        <f t="shared" si="11"/>
        <v>237</v>
      </c>
      <c r="F255" s="44" t="str">
        <f t="shared" si="9"/>
        <v/>
      </c>
      <c r="G255" s="110" t="str">
        <f t="shared" si="12"/>
        <v/>
      </c>
      <c r="H255" s="44" t="str">
        <f t="shared" si="13"/>
        <v/>
      </c>
      <c r="I255" s="44" t="str">
        <f t="shared" si="3"/>
        <v/>
      </c>
      <c r="J255" s="44" t="str">
        <f t="shared" si="14"/>
        <v/>
      </c>
      <c r="K255" s="44" t="str">
        <f>IF(E255&lt;=$E$5,IF(F255=0,0,IF(Cotizador!$D$11="fiduciario",0,IF($D$6="endosado",$D$13,IF(Cotizador!$X$116="anual",IF(N255=1,Cotizador!$Y$106,0),Cotizador!$Y$106)))),"")</f>
        <v/>
      </c>
      <c r="L255" s="44" t="str">
        <f t="shared" si="4"/>
        <v/>
      </c>
      <c r="M255" s="76" t="str">
        <f t="shared" si="5"/>
        <v/>
      </c>
      <c r="N255" s="76" t="str">
        <f t="shared" si="15"/>
        <v>#VALUE!</v>
      </c>
    </row>
    <row r="256" ht="12.75" customHeight="1">
      <c r="A256" s="111" t="str">
        <f t="shared" si="6"/>
        <v/>
      </c>
      <c r="B256" s="108" t="str">
        <f t="shared" si="7"/>
        <v/>
      </c>
      <c r="C256" s="108" t="str">
        <f t="shared" si="8"/>
        <v/>
      </c>
      <c r="D256" s="109" t="str">
        <f t="shared" si="2"/>
        <v/>
      </c>
      <c r="E256" s="73">
        <f t="shared" si="11"/>
        <v>238</v>
      </c>
      <c r="F256" s="44" t="str">
        <f t="shared" si="9"/>
        <v/>
      </c>
      <c r="G256" s="110" t="str">
        <f t="shared" si="12"/>
        <v/>
      </c>
      <c r="H256" s="44" t="str">
        <f t="shared" si="13"/>
        <v/>
      </c>
      <c r="I256" s="44" t="str">
        <f t="shared" si="3"/>
        <v/>
      </c>
      <c r="J256" s="44" t="str">
        <f t="shared" si="14"/>
        <v/>
      </c>
      <c r="K256" s="44" t="str">
        <f>IF(E256&lt;=$E$5,IF(F256=0,0,IF(Cotizador!$D$11="fiduciario",0,IF($D$6="endosado",$D$13,IF(Cotizador!$X$116="anual",IF(N256=1,Cotizador!$Y$106,0),Cotizador!$Y$106)))),"")</f>
        <v/>
      </c>
      <c r="L256" s="44" t="str">
        <f t="shared" si="4"/>
        <v/>
      </c>
      <c r="M256" s="76" t="str">
        <f t="shared" si="5"/>
        <v/>
      </c>
      <c r="N256" s="76" t="str">
        <f t="shared" si="15"/>
        <v>#VALUE!</v>
      </c>
    </row>
    <row r="257" ht="12.75" customHeight="1">
      <c r="A257" s="111" t="str">
        <f t="shared" si="6"/>
        <v/>
      </c>
      <c r="B257" s="108" t="str">
        <f t="shared" si="7"/>
        <v/>
      </c>
      <c r="C257" s="108" t="str">
        <f t="shared" si="8"/>
        <v/>
      </c>
      <c r="D257" s="109" t="str">
        <f t="shared" si="2"/>
        <v/>
      </c>
      <c r="E257" s="73">
        <f t="shared" si="11"/>
        <v>239</v>
      </c>
      <c r="F257" s="44" t="str">
        <f t="shared" si="9"/>
        <v/>
      </c>
      <c r="G257" s="110" t="str">
        <f t="shared" si="12"/>
        <v/>
      </c>
      <c r="H257" s="44" t="str">
        <f t="shared" si="13"/>
        <v/>
      </c>
      <c r="I257" s="44" t="str">
        <f t="shared" si="3"/>
        <v/>
      </c>
      <c r="J257" s="44" t="str">
        <f t="shared" si="14"/>
        <v/>
      </c>
      <c r="K257" s="44" t="str">
        <f>IF(E257&lt;=$E$5,IF(F257=0,0,IF(Cotizador!$D$11="fiduciario",0,IF($D$6="endosado",$D$13,IF(Cotizador!$X$116="anual",IF(N257=1,Cotizador!$Y$106,0),Cotizador!$Y$106)))),"")</f>
        <v/>
      </c>
      <c r="L257" s="44" t="str">
        <f t="shared" si="4"/>
        <v/>
      </c>
      <c r="M257" s="76" t="str">
        <f t="shared" si="5"/>
        <v/>
      </c>
      <c r="N257" s="76" t="str">
        <f t="shared" si="15"/>
        <v>#VALUE!</v>
      </c>
    </row>
    <row r="258" ht="12.75" customHeight="1">
      <c r="A258" s="111" t="str">
        <f t="shared" si="6"/>
        <v/>
      </c>
      <c r="B258" s="108" t="str">
        <f t="shared" si="7"/>
        <v/>
      </c>
      <c r="C258" s="108" t="str">
        <f t="shared" si="8"/>
        <v/>
      </c>
      <c r="D258" s="109" t="str">
        <f t="shared" si="2"/>
        <v/>
      </c>
      <c r="E258" s="73">
        <f t="shared" si="11"/>
        <v>240</v>
      </c>
      <c r="F258" s="44" t="str">
        <f t="shared" si="9"/>
        <v/>
      </c>
      <c r="G258" s="110" t="str">
        <f t="shared" si="12"/>
        <v/>
      </c>
      <c r="H258" s="44" t="str">
        <f t="shared" si="13"/>
        <v/>
      </c>
      <c r="I258" s="44" t="str">
        <f t="shared" si="3"/>
        <v/>
      </c>
      <c r="J258" s="44" t="str">
        <f t="shared" si="14"/>
        <v/>
      </c>
      <c r="K258" s="44" t="str">
        <f>IF(E258&lt;=$E$5,IF(F258=0,0,IF(Cotizador!$D$11="fiduciario",0,IF($D$6="endosado",$D$13,IF(Cotizador!$X$116="anual",IF(N258=1,Cotizador!$Y$106,0),Cotizador!$Y$106)))),"")</f>
        <v/>
      </c>
      <c r="L258" s="44" t="str">
        <f t="shared" si="4"/>
        <v/>
      </c>
      <c r="M258" s="76" t="str">
        <f t="shared" si="5"/>
        <v/>
      </c>
      <c r="N258" s="76" t="str">
        <f t="shared" si="15"/>
        <v>#VALUE!</v>
      </c>
    </row>
    <row r="259" ht="12.75" customHeight="1">
      <c r="A259" s="111" t="str">
        <f t="shared" si="6"/>
        <v/>
      </c>
      <c r="B259" s="108" t="str">
        <f t="shared" si="7"/>
        <v/>
      </c>
      <c r="C259" s="108" t="str">
        <f t="shared" si="8"/>
        <v/>
      </c>
      <c r="D259" s="109" t="str">
        <f t="shared" si="2"/>
        <v/>
      </c>
      <c r="E259" s="73">
        <f t="shared" si="11"/>
        <v>241</v>
      </c>
      <c r="F259" s="44" t="str">
        <f t="shared" si="9"/>
        <v/>
      </c>
      <c r="G259" s="110" t="str">
        <f t="shared" si="12"/>
        <v/>
      </c>
      <c r="H259" s="44" t="str">
        <f t="shared" si="13"/>
        <v/>
      </c>
      <c r="I259" s="44" t="str">
        <f t="shared" si="3"/>
        <v/>
      </c>
      <c r="J259" s="44" t="str">
        <f t="shared" si="14"/>
        <v/>
      </c>
      <c r="K259" s="44" t="str">
        <f>IF(E259&lt;=$E$5,IF(F259=0,0,IF(Cotizador!$D$11="fiduciario",0,IF($D$6="endosado",$D$13,IF(Cotizador!$X$116="anual",IF(N259=1,Cotizador!$Y$106,0),Cotizador!$Y$106)))),"")</f>
        <v/>
      </c>
      <c r="L259" s="44" t="str">
        <f t="shared" si="4"/>
        <v/>
      </c>
      <c r="M259" s="76" t="str">
        <f t="shared" si="5"/>
        <v/>
      </c>
      <c r="N259" s="76" t="str">
        <f t="shared" si="15"/>
        <v>#VALUE!</v>
      </c>
    </row>
    <row r="260" ht="12.75" customHeight="1">
      <c r="A260" s="111" t="str">
        <f t="shared" si="6"/>
        <v/>
      </c>
      <c r="B260" s="108" t="str">
        <f t="shared" si="7"/>
        <v/>
      </c>
      <c r="C260" s="108" t="str">
        <f t="shared" si="8"/>
        <v/>
      </c>
      <c r="D260" s="109" t="str">
        <f t="shared" si="2"/>
        <v/>
      </c>
      <c r="E260" s="73">
        <f t="shared" si="11"/>
        <v>242</v>
      </c>
      <c r="F260" s="44" t="str">
        <f t="shared" si="9"/>
        <v/>
      </c>
      <c r="G260" s="110" t="str">
        <f t="shared" si="12"/>
        <v/>
      </c>
      <c r="H260" s="44" t="str">
        <f t="shared" si="13"/>
        <v/>
      </c>
      <c r="I260" s="44" t="str">
        <f t="shared" si="3"/>
        <v/>
      </c>
      <c r="J260" s="44" t="str">
        <f t="shared" si="14"/>
        <v/>
      </c>
      <c r="K260" s="44" t="str">
        <f>IF(E260&lt;=$E$5,IF(F260=0,0,IF(Cotizador!$D$11="fiduciario",0,IF($D$6="endosado",$D$13,IF(Cotizador!$X$116="anual",IF(N260=1,Cotizador!$Y$106,0),Cotizador!$Y$106)))),"")</f>
        <v/>
      </c>
      <c r="L260" s="44" t="str">
        <f t="shared" si="4"/>
        <v/>
      </c>
      <c r="M260" s="76" t="str">
        <f t="shared" si="5"/>
        <v/>
      </c>
      <c r="N260" s="76" t="str">
        <f t="shared" si="15"/>
        <v>#VALUE!</v>
      </c>
    </row>
    <row r="261" ht="12.75" customHeight="1">
      <c r="A261" s="111" t="str">
        <f t="shared" si="6"/>
        <v/>
      </c>
      <c r="B261" s="108" t="str">
        <f t="shared" si="7"/>
        <v/>
      </c>
      <c r="C261" s="108" t="str">
        <f t="shared" si="8"/>
        <v/>
      </c>
      <c r="D261" s="109" t="str">
        <f t="shared" si="2"/>
        <v/>
      </c>
      <c r="E261" s="73">
        <f t="shared" si="11"/>
        <v>243</v>
      </c>
      <c r="F261" s="44" t="str">
        <f t="shared" si="9"/>
        <v/>
      </c>
      <c r="G261" s="110" t="str">
        <f t="shared" si="12"/>
        <v/>
      </c>
      <c r="H261" s="44" t="str">
        <f t="shared" si="13"/>
        <v/>
      </c>
      <c r="I261" s="44" t="str">
        <f t="shared" si="3"/>
        <v/>
      </c>
      <c r="J261" s="44" t="str">
        <f t="shared" si="14"/>
        <v/>
      </c>
      <c r="K261" s="44" t="str">
        <f>IF(E261&lt;=$E$5,IF(F261=0,0,IF(Cotizador!$D$11="fiduciario",0,IF($D$6="endosado",$D$13,IF(Cotizador!$X$116="anual",IF(N261=1,Cotizador!$Y$106,0),Cotizador!$Y$106)))),"")</f>
        <v/>
      </c>
      <c r="L261" s="44" t="str">
        <f t="shared" si="4"/>
        <v/>
      </c>
      <c r="M261" s="76" t="str">
        <f t="shared" si="5"/>
        <v/>
      </c>
      <c r="N261" s="76" t="str">
        <f t="shared" si="15"/>
        <v>#VALUE!</v>
      </c>
    </row>
    <row r="262" ht="12.75" customHeight="1">
      <c r="A262" s="111" t="str">
        <f t="shared" si="6"/>
        <v/>
      </c>
      <c r="B262" s="108" t="str">
        <f t="shared" si="7"/>
        <v/>
      </c>
      <c r="C262" s="108" t="str">
        <f t="shared" si="8"/>
        <v/>
      </c>
      <c r="D262" s="109" t="str">
        <f t="shared" si="2"/>
        <v/>
      </c>
      <c r="E262" s="73">
        <f t="shared" si="11"/>
        <v>244</v>
      </c>
      <c r="F262" s="44" t="str">
        <f t="shared" ref="F262:F378" si="16">IF(E262&lt;=$D$5,+F261-G261,"")</f>
        <v/>
      </c>
      <c r="G262" s="110" t="str">
        <f t="shared" si="12"/>
        <v/>
      </c>
      <c r="H262" s="44" t="str">
        <f t="shared" si="13"/>
        <v/>
      </c>
      <c r="I262" s="44" t="str">
        <f t="shared" si="3"/>
        <v/>
      </c>
      <c r="J262" s="44" t="str">
        <f t="shared" si="14"/>
        <v/>
      </c>
      <c r="K262" s="44" t="str">
        <f>IF(E262&lt;=$E$5,IF(F262=0,0,IF(Cotizador!$D$11="fiduciario",0,IF($D$6="endosado",$D$13,IF(Cotizador!$X$116="anual",IF(N262=1,Cotizador!$Y$106,0),Cotizador!$Y$106)))),"")</f>
        <v/>
      </c>
      <c r="L262" s="44" t="str">
        <f t="shared" si="4"/>
        <v/>
      </c>
      <c r="M262" s="76" t="str">
        <f t="shared" si="5"/>
        <v/>
      </c>
      <c r="N262" s="76" t="str">
        <f t="shared" si="15"/>
        <v>#VALUE!</v>
      </c>
    </row>
    <row r="263" ht="12.75" customHeight="1">
      <c r="A263" s="111" t="str">
        <f t="shared" si="6"/>
        <v/>
      </c>
      <c r="B263" s="108" t="str">
        <f t="shared" si="7"/>
        <v/>
      </c>
      <c r="C263" s="108" t="str">
        <f t="shared" si="8"/>
        <v/>
      </c>
      <c r="D263" s="109" t="str">
        <f t="shared" si="2"/>
        <v/>
      </c>
      <c r="E263" s="73">
        <f t="shared" si="11"/>
        <v>245</v>
      </c>
      <c r="F263" s="44" t="str">
        <f t="shared" si="16"/>
        <v/>
      </c>
      <c r="G263" s="110" t="str">
        <f t="shared" si="12"/>
        <v/>
      </c>
      <c r="H263" s="44" t="str">
        <f t="shared" si="13"/>
        <v/>
      </c>
      <c r="I263" s="44" t="str">
        <f t="shared" si="3"/>
        <v/>
      </c>
      <c r="J263" s="44" t="str">
        <f t="shared" si="14"/>
        <v/>
      </c>
      <c r="K263" s="44" t="str">
        <f>IF(E263&lt;=$E$5,IF(F263=0,0,IF(Cotizador!$D$11="fiduciario",0,IF($D$6="endosado",$D$13,IF(Cotizador!$X$116="anual",IF(N263=1,Cotizador!$Y$106,0),Cotizador!$Y$106)))),"")</f>
        <v/>
      </c>
      <c r="L263" s="44" t="str">
        <f t="shared" si="4"/>
        <v/>
      </c>
      <c r="M263" s="76" t="str">
        <f t="shared" si="5"/>
        <v/>
      </c>
      <c r="N263" s="76" t="str">
        <f t="shared" si="15"/>
        <v>#VALUE!</v>
      </c>
    </row>
    <row r="264" ht="12.75" customHeight="1">
      <c r="A264" s="111" t="str">
        <f t="shared" si="6"/>
        <v/>
      </c>
      <c r="B264" s="108" t="str">
        <f t="shared" si="7"/>
        <v/>
      </c>
      <c r="C264" s="108" t="str">
        <f t="shared" si="8"/>
        <v/>
      </c>
      <c r="D264" s="109" t="str">
        <f t="shared" si="2"/>
        <v/>
      </c>
      <c r="E264" s="73">
        <f t="shared" si="11"/>
        <v>246</v>
      </c>
      <c r="F264" s="44" t="str">
        <f t="shared" si="16"/>
        <v/>
      </c>
      <c r="G264" s="110" t="str">
        <f t="shared" si="12"/>
        <v/>
      </c>
      <c r="H264" s="44" t="str">
        <f t="shared" si="13"/>
        <v/>
      </c>
      <c r="I264" s="44" t="str">
        <f t="shared" si="3"/>
        <v/>
      </c>
      <c r="J264" s="44" t="str">
        <f t="shared" si="14"/>
        <v/>
      </c>
      <c r="K264" s="44" t="str">
        <f>IF(E264&lt;=$E$5,IF(F264=0,0,IF(Cotizador!$D$11="fiduciario",0,IF($D$6="endosado",$D$13,IF(Cotizador!$X$116="anual",IF(N264=1,Cotizador!$Y$106,0),Cotizador!$Y$106)))),"")</f>
        <v/>
      </c>
      <c r="L264" s="44" t="str">
        <f t="shared" si="4"/>
        <v/>
      </c>
      <c r="M264" s="76" t="str">
        <f t="shared" si="5"/>
        <v/>
      </c>
      <c r="N264" s="76" t="str">
        <f t="shared" si="15"/>
        <v>#VALUE!</v>
      </c>
    </row>
    <row r="265" ht="12.75" customHeight="1">
      <c r="A265" s="111" t="str">
        <f t="shared" si="6"/>
        <v/>
      </c>
      <c r="B265" s="108" t="str">
        <f t="shared" si="7"/>
        <v/>
      </c>
      <c r="C265" s="108" t="str">
        <f t="shared" si="8"/>
        <v/>
      </c>
      <c r="D265" s="109" t="str">
        <f t="shared" si="2"/>
        <v/>
      </c>
      <c r="E265" s="73">
        <f t="shared" si="11"/>
        <v>247</v>
      </c>
      <c r="F265" s="44" t="str">
        <f t="shared" si="16"/>
        <v/>
      </c>
      <c r="G265" s="110" t="str">
        <f t="shared" si="12"/>
        <v/>
      </c>
      <c r="H265" s="44" t="str">
        <f t="shared" si="13"/>
        <v/>
      </c>
      <c r="I265" s="44" t="str">
        <f t="shared" si="3"/>
        <v/>
      </c>
      <c r="J265" s="44" t="str">
        <f t="shared" si="14"/>
        <v/>
      </c>
      <c r="K265" s="44" t="str">
        <f>IF(E265&lt;=$E$5,IF(F265=0,0,IF(Cotizador!$D$11="fiduciario",0,IF($D$6="endosado",$D$13,IF(Cotizador!$X$116="anual",IF(N265=1,Cotizador!$Y$106,0),Cotizador!$Y$106)))),"")</f>
        <v/>
      </c>
      <c r="L265" s="44" t="str">
        <f t="shared" si="4"/>
        <v/>
      </c>
      <c r="M265" s="76" t="str">
        <f t="shared" si="5"/>
        <v/>
      </c>
      <c r="N265" s="76" t="str">
        <f t="shared" si="15"/>
        <v>#VALUE!</v>
      </c>
    </row>
    <row r="266" ht="12.75" customHeight="1">
      <c r="A266" s="111" t="str">
        <f t="shared" si="6"/>
        <v/>
      </c>
      <c r="B266" s="108" t="str">
        <f t="shared" si="7"/>
        <v/>
      </c>
      <c r="C266" s="108" t="str">
        <f t="shared" si="8"/>
        <v/>
      </c>
      <c r="D266" s="109" t="str">
        <f t="shared" si="2"/>
        <v/>
      </c>
      <c r="E266" s="73">
        <f t="shared" si="11"/>
        <v>248</v>
      </c>
      <c r="F266" s="44" t="str">
        <f t="shared" si="16"/>
        <v/>
      </c>
      <c r="G266" s="110" t="str">
        <f t="shared" si="12"/>
        <v/>
      </c>
      <c r="H266" s="44" t="str">
        <f t="shared" si="13"/>
        <v/>
      </c>
      <c r="I266" s="44" t="str">
        <f t="shared" si="3"/>
        <v/>
      </c>
      <c r="J266" s="44" t="str">
        <f t="shared" si="14"/>
        <v/>
      </c>
      <c r="K266" s="44" t="str">
        <f>IF(E266&lt;=$E$5,IF(F266=0,0,IF(Cotizador!$D$11="fiduciario",0,IF($D$6="endosado",$D$13,IF(Cotizador!$X$116="anual",IF(N266=1,Cotizador!$Y$106,0),Cotizador!$Y$106)))),"")</f>
        <v/>
      </c>
      <c r="L266" s="44" t="str">
        <f t="shared" si="4"/>
        <v/>
      </c>
      <c r="M266" s="76" t="str">
        <f t="shared" si="5"/>
        <v/>
      </c>
      <c r="N266" s="76" t="str">
        <f t="shared" si="15"/>
        <v>#VALUE!</v>
      </c>
    </row>
    <row r="267" ht="12.75" customHeight="1">
      <c r="A267" s="111" t="str">
        <f t="shared" si="6"/>
        <v/>
      </c>
      <c r="B267" s="108" t="str">
        <f t="shared" si="7"/>
        <v/>
      </c>
      <c r="C267" s="108" t="str">
        <f t="shared" si="8"/>
        <v/>
      </c>
      <c r="D267" s="109" t="str">
        <f t="shared" si="2"/>
        <v/>
      </c>
      <c r="E267" s="73">
        <f t="shared" si="11"/>
        <v>249</v>
      </c>
      <c r="F267" s="44" t="str">
        <f t="shared" si="16"/>
        <v/>
      </c>
      <c r="G267" s="110" t="str">
        <f t="shared" si="12"/>
        <v/>
      </c>
      <c r="H267" s="44" t="str">
        <f t="shared" si="13"/>
        <v/>
      </c>
      <c r="I267" s="44" t="str">
        <f t="shared" si="3"/>
        <v/>
      </c>
      <c r="J267" s="44" t="str">
        <f t="shared" si="14"/>
        <v/>
      </c>
      <c r="K267" s="44" t="str">
        <f>IF(E267&lt;=$E$5,IF(F267=0,0,IF(Cotizador!$D$11="fiduciario",0,IF($D$6="endosado",$D$13,IF(Cotizador!$X$116="anual",IF(N267=1,Cotizador!$Y$106,0),Cotizador!$Y$106)))),"")</f>
        <v/>
      </c>
      <c r="L267" s="44" t="str">
        <f t="shared" si="4"/>
        <v/>
      </c>
      <c r="M267" s="76" t="str">
        <f t="shared" si="5"/>
        <v/>
      </c>
      <c r="N267" s="76" t="str">
        <f t="shared" si="15"/>
        <v>#VALUE!</v>
      </c>
    </row>
    <row r="268" ht="12.75" customHeight="1">
      <c r="A268" s="111" t="str">
        <f t="shared" si="6"/>
        <v/>
      </c>
      <c r="B268" s="108" t="str">
        <f t="shared" si="7"/>
        <v/>
      </c>
      <c r="C268" s="108" t="str">
        <f t="shared" si="8"/>
        <v/>
      </c>
      <c r="D268" s="109" t="str">
        <f t="shared" si="2"/>
        <v/>
      </c>
      <c r="E268" s="73">
        <f t="shared" si="11"/>
        <v>250</v>
      </c>
      <c r="F268" s="44" t="str">
        <f t="shared" si="16"/>
        <v/>
      </c>
      <c r="G268" s="110" t="str">
        <f t="shared" si="12"/>
        <v/>
      </c>
      <c r="H268" s="44" t="str">
        <f t="shared" si="13"/>
        <v/>
      </c>
      <c r="I268" s="44" t="str">
        <f t="shared" si="3"/>
        <v/>
      </c>
      <c r="J268" s="44" t="str">
        <f t="shared" si="14"/>
        <v/>
      </c>
      <c r="K268" s="44" t="str">
        <f>IF(E268&lt;=$E$5,IF(F268=0,0,IF(Cotizador!$D$11="fiduciario",0,IF($D$6="endosado",$D$13,IF(Cotizador!$X$116="anual",IF(N268=1,Cotizador!$Y$106,0),Cotizador!$Y$106)))),"")</f>
        <v/>
      </c>
      <c r="L268" s="44" t="str">
        <f t="shared" si="4"/>
        <v/>
      </c>
      <c r="M268" s="76" t="str">
        <f t="shared" si="5"/>
        <v/>
      </c>
      <c r="N268" s="76" t="str">
        <f t="shared" si="15"/>
        <v>#VALUE!</v>
      </c>
    </row>
    <row r="269" ht="12.75" customHeight="1">
      <c r="A269" s="111" t="str">
        <f t="shared" si="6"/>
        <v/>
      </c>
      <c r="B269" s="108" t="str">
        <f t="shared" si="7"/>
        <v/>
      </c>
      <c r="C269" s="108" t="str">
        <f t="shared" si="8"/>
        <v/>
      </c>
      <c r="D269" s="109" t="str">
        <f t="shared" si="2"/>
        <v/>
      </c>
      <c r="E269" s="73">
        <f t="shared" si="11"/>
        <v>251</v>
      </c>
      <c r="F269" s="44" t="str">
        <f t="shared" si="16"/>
        <v/>
      </c>
      <c r="G269" s="110" t="str">
        <f t="shared" si="12"/>
        <v/>
      </c>
      <c r="H269" s="44" t="str">
        <f t="shared" si="13"/>
        <v/>
      </c>
      <c r="I269" s="44" t="str">
        <f t="shared" si="3"/>
        <v/>
      </c>
      <c r="J269" s="44" t="str">
        <f t="shared" si="14"/>
        <v/>
      </c>
      <c r="K269" s="44" t="str">
        <f>IF(E269&lt;=$E$5,IF(F269=0,0,IF(Cotizador!$D$11="fiduciario",0,IF($D$6="endosado",$D$13,IF(Cotizador!$X$116="anual",IF(N269=1,Cotizador!$Y$106,0),Cotizador!$Y$106)))),"")</f>
        <v/>
      </c>
      <c r="L269" s="44" t="str">
        <f t="shared" si="4"/>
        <v/>
      </c>
      <c r="M269" s="76" t="str">
        <f t="shared" si="5"/>
        <v/>
      </c>
      <c r="N269" s="76" t="str">
        <f t="shared" si="15"/>
        <v>#VALUE!</v>
      </c>
    </row>
    <row r="270" ht="12.75" customHeight="1">
      <c r="A270" s="111" t="str">
        <f t="shared" si="6"/>
        <v/>
      </c>
      <c r="B270" s="108" t="str">
        <f t="shared" si="7"/>
        <v/>
      </c>
      <c r="C270" s="108" t="str">
        <f t="shared" si="8"/>
        <v/>
      </c>
      <c r="D270" s="109" t="str">
        <f t="shared" si="2"/>
        <v/>
      </c>
      <c r="E270" s="73">
        <f t="shared" si="11"/>
        <v>252</v>
      </c>
      <c r="F270" s="44" t="str">
        <f t="shared" si="16"/>
        <v/>
      </c>
      <c r="G270" s="110" t="str">
        <f t="shared" si="12"/>
        <v/>
      </c>
      <c r="H270" s="44" t="str">
        <f t="shared" si="13"/>
        <v/>
      </c>
      <c r="I270" s="44" t="str">
        <f t="shared" si="3"/>
        <v/>
      </c>
      <c r="J270" s="44" t="str">
        <f t="shared" si="14"/>
        <v/>
      </c>
      <c r="K270" s="44" t="str">
        <f>IF(E270&lt;=$E$5,IF(F270=0,0,IF(Cotizador!$D$11="fiduciario",0,IF($D$6="endosado",$D$13,IF(Cotizador!$X$116="anual",IF(N270=1,Cotizador!$Y$106,0),Cotizador!$Y$106)))),"")</f>
        <v/>
      </c>
      <c r="L270" s="44" t="str">
        <f t="shared" si="4"/>
        <v/>
      </c>
      <c r="M270" s="76" t="str">
        <f t="shared" si="5"/>
        <v/>
      </c>
      <c r="N270" s="76" t="str">
        <f t="shared" si="15"/>
        <v>#VALUE!</v>
      </c>
    </row>
    <row r="271" ht="12.75" customHeight="1">
      <c r="A271" s="111" t="str">
        <f t="shared" si="6"/>
        <v/>
      </c>
      <c r="B271" s="108" t="str">
        <f t="shared" si="7"/>
        <v/>
      </c>
      <c r="C271" s="108" t="str">
        <f t="shared" si="8"/>
        <v/>
      </c>
      <c r="D271" s="109" t="str">
        <f t="shared" si="2"/>
        <v/>
      </c>
      <c r="E271" s="73">
        <f t="shared" si="11"/>
        <v>253</v>
      </c>
      <c r="F271" s="44" t="str">
        <f t="shared" si="16"/>
        <v/>
      </c>
      <c r="G271" s="110" t="str">
        <f t="shared" si="12"/>
        <v/>
      </c>
      <c r="H271" s="44" t="str">
        <f t="shared" si="13"/>
        <v/>
      </c>
      <c r="I271" s="44" t="str">
        <f t="shared" si="3"/>
        <v/>
      </c>
      <c r="J271" s="44" t="str">
        <f t="shared" si="14"/>
        <v/>
      </c>
      <c r="K271" s="44" t="str">
        <f>IF(E271&lt;=$E$5,IF(F271=0,0,IF(Cotizador!$D$11="fiduciario",0,IF($D$6="endosado",$D$13,IF(Cotizador!$X$116="anual",IF(N271=1,Cotizador!$Y$106,0),Cotizador!$Y$106)))),"")</f>
        <v/>
      </c>
      <c r="L271" s="44" t="str">
        <f t="shared" si="4"/>
        <v/>
      </c>
      <c r="M271" s="76" t="str">
        <f t="shared" si="5"/>
        <v/>
      </c>
      <c r="N271" s="76" t="str">
        <f t="shared" si="15"/>
        <v>#VALUE!</v>
      </c>
    </row>
    <row r="272" ht="12.75" customHeight="1">
      <c r="A272" s="111" t="str">
        <f t="shared" si="6"/>
        <v/>
      </c>
      <c r="B272" s="108" t="str">
        <f t="shared" si="7"/>
        <v/>
      </c>
      <c r="C272" s="108" t="str">
        <f t="shared" si="8"/>
        <v/>
      </c>
      <c r="D272" s="109" t="str">
        <f t="shared" si="2"/>
        <v/>
      </c>
      <c r="E272" s="73">
        <f t="shared" si="11"/>
        <v>254</v>
      </c>
      <c r="F272" s="44" t="str">
        <f t="shared" si="16"/>
        <v/>
      </c>
      <c r="G272" s="110" t="str">
        <f t="shared" si="12"/>
        <v/>
      </c>
      <c r="H272" s="44" t="str">
        <f t="shared" si="13"/>
        <v/>
      </c>
      <c r="I272" s="44" t="str">
        <f t="shared" si="3"/>
        <v/>
      </c>
      <c r="J272" s="44" t="str">
        <f t="shared" si="14"/>
        <v/>
      </c>
      <c r="K272" s="44" t="str">
        <f>IF(E272&lt;=$E$5,IF(F272=0,0,IF(Cotizador!$D$11="fiduciario",0,IF($D$6="endosado",$D$13,IF(Cotizador!$X$116="anual",IF(N272=1,Cotizador!$Y$106,0),Cotizador!$Y$106)))),"")</f>
        <v/>
      </c>
      <c r="L272" s="44" t="str">
        <f t="shared" si="4"/>
        <v/>
      </c>
      <c r="M272" s="76" t="str">
        <f t="shared" si="5"/>
        <v/>
      </c>
      <c r="N272" s="76" t="str">
        <f t="shared" si="15"/>
        <v>#VALUE!</v>
      </c>
    </row>
    <row r="273" ht="12.75" customHeight="1">
      <c r="A273" s="111" t="str">
        <f t="shared" si="6"/>
        <v/>
      </c>
      <c r="B273" s="108" t="str">
        <f t="shared" si="7"/>
        <v/>
      </c>
      <c r="C273" s="108" t="str">
        <f t="shared" si="8"/>
        <v/>
      </c>
      <c r="D273" s="109" t="str">
        <f t="shared" si="2"/>
        <v/>
      </c>
      <c r="E273" s="73">
        <f t="shared" si="11"/>
        <v>255</v>
      </c>
      <c r="F273" s="44" t="str">
        <f t="shared" si="16"/>
        <v/>
      </c>
      <c r="G273" s="110" t="str">
        <f t="shared" si="12"/>
        <v/>
      </c>
      <c r="H273" s="44" t="str">
        <f t="shared" si="13"/>
        <v/>
      </c>
      <c r="I273" s="44" t="str">
        <f t="shared" si="3"/>
        <v/>
      </c>
      <c r="J273" s="44" t="str">
        <f t="shared" si="14"/>
        <v/>
      </c>
      <c r="K273" s="44" t="str">
        <f>IF(E273&lt;=$E$5,IF(F273=0,0,IF(Cotizador!$D$11="fiduciario",0,IF($D$6="endosado",$D$13,IF(Cotizador!$X$116="anual",IF(N273=1,Cotizador!$Y$106,0),Cotizador!$Y$106)))),"")</f>
        <v/>
      </c>
      <c r="L273" s="44" t="str">
        <f t="shared" si="4"/>
        <v/>
      </c>
      <c r="M273" s="76" t="str">
        <f t="shared" si="5"/>
        <v/>
      </c>
      <c r="N273" s="76" t="str">
        <f t="shared" si="15"/>
        <v>#VALUE!</v>
      </c>
    </row>
    <row r="274" ht="12.75" customHeight="1">
      <c r="A274" s="111" t="str">
        <f t="shared" si="6"/>
        <v/>
      </c>
      <c r="B274" s="108" t="str">
        <f t="shared" si="7"/>
        <v/>
      </c>
      <c r="C274" s="108" t="str">
        <f t="shared" si="8"/>
        <v/>
      </c>
      <c r="D274" s="109" t="str">
        <f t="shared" si="2"/>
        <v/>
      </c>
      <c r="E274" s="73">
        <f t="shared" si="11"/>
        <v>256</v>
      </c>
      <c r="F274" s="44" t="str">
        <f t="shared" si="16"/>
        <v/>
      </c>
      <c r="G274" s="110" t="str">
        <f t="shared" si="12"/>
        <v/>
      </c>
      <c r="H274" s="44" t="str">
        <f t="shared" si="13"/>
        <v/>
      </c>
      <c r="I274" s="44" t="str">
        <f t="shared" si="3"/>
        <v/>
      </c>
      <c r="J274" s="44" t="str">
        <f t="shared" si="14"/>
        <v/>
      </c>
      <c r="K274" s="44" t="str">
        <f>IF(E274&lt;=$E$5,IF(F274=0,0,IF(Cotizador!$D$11="fiduciario",0,IF($D$6="endosado",$D$13,IF(Cotizador!$X$116="anual",IF(N274=1,Cotizador!$Y$106,0),Cotizador!$Y$106)))),"")</f>
        <v/>
      </c>
      <c r="L274" s="44" t="str">
        <f t="shared" si="4"/>
        <v/>
      </c>
      <c r="M274" s="76" t="str">
        <f t="shared" si="5"/>
        <v/>
      </c>
      <c r="N274" s="76" t="str">
        <f t="shared" si="15"/>
        <v>#VALUE!</v>
      </c>
    </row>
    <row r="275" ht="12.75" customHeight="1">
      <c r="A275" s="111" t="str">
        <f t="shared" si="6"/>
        <v/>
      </c>
      <c r="B275" s="108" t="str">
        <f t="shared" si="7"/>
        <v/>
      </c>
      <c r="C275" s="108" t="str">
        <f t="shared" si="8"/>
        <v/>
      </c>
      <c r="D275" s="109" t="str">
        <f t="shared" si="2"/>
        <v/>
      </c>
      <c r="E275" s="73">
        <f t="shared" si="11"/>
        <v>257</v>
      </c>
      <c r="F275" s="44" t="str">
        <f t="shared" si="16"/>
        <v/>
      </c>
      <c r="G275" s="110" t="str">
        <f t="shared" si="12"/>
        <v/>
      </c>
      <c r="H275" s="44" t="str">
        <f t="shared" si="13"/>
        <v/>
      </c>
      <c r="I275" s="44" t="str">
        <f t="shared" si="3"/>
        <v/>
      </c>
      <c r="J275" s="44" t="str">
        <f t="shared" si="14"/>
        <v/>
      </c>
      <c r="K275" s="44" t="str">
        <f>IF(E275&lt;=$E$5,IF(F275=0,0,IF(Cotizador!$D$11="fiduciario",0,IF($D$6="endosado",$D$13,IF(Cotizador!$X$116="anual",IF(N275=1,Cotizador!$Y$106,0),Cotizador!$Y$106)))),"")</f>
        <v/>
      </c>
      <c r="L275" s="44" t="str">
        <f t="shared" si="4"/>
        <v/>
      </c>
      <c r="M275" s="76" t="str">
        <f t="shared" si="5"/>
        <v/>
      </c>
      <c r="N275" s="76" t="str">
        <f t="shared" si="15"/>
        <v>#VALUE!</v>
      </c>
    </row>
    <row r="276" ht="12.75" customHeight="1">
      <c r="A276" s="111" t="str">
        <f t="shared" si="6"/>
        <v/>
      </c>
      <c r="B276" s="108" t="str">
        <f t="shared" si="7"/>
        <v/>
      </c>
      <c r="C276" s="108" t="str">
        <f t="shared" si="8"/>
        <v/>
      </c>
      <c r="D276" s="109" t="str">
        <f t="shared" si="2"/>
        <v/>
      </c>
      <c r="E276" s="73">
        <f t="shared" si="11"/>
        <v>258</v>
      </c>
      <c r="F276" s="44" t="str">
        <f t="shared" si="16"/>
        <v/>
      </c>
      <c r="G276" s="110" t="str">
        <f t="shared" si="12"/>
        <v/>
      </c>
      <c r="H276" s="44" t="str">
        <f t="shared" si="13"/>
        <v/>
      </c>
      <c r="I276" s="44" t="str">
        <f t="shared" si="3"/>
        <v/>
      </c>
      <c r="J276" s="44" t="str">
        <f t="shared" si="14"/>
        <v/>
      </c>
      <c r="K276" s="44" t="str">
        <f>IF(E276&lt;=$E$5,IF(F276=0,0,IF(Cotizador!$D$11="fiduciario",0,IF($D$6="endosado",$D$13,IF(Cotizador!$X$116="anual",IF(N276=1,Cotizador!$Y$106,0),Cotizador!$Y$106)))),"")</f>
        <v/>
      </c>
      <c r="L276" s="44" t="str">
        <f t="shared" si="4"/>
        <v/>
      </c>
      <c r="M276" s="76" t="str">
        <f t="shared" si="5"/>
        <v/>
      </c>
      <c r="N276" s="76" t="str">
        <f t="shared" si="15"/>
        <v>#VALUE!</v>
      </c>
    </row>
    <row r="277" ht="12.75" customHeight="1">
      <c r="A277" s="111" t="str">
        <f t="shared" si="6"/>
        <v/>
      </c>
      <c r="B277" s="108" t="str">
        <f t="shared" si="7"/>
        <v/>
      </c>
      <c r="C277" s="108" t="str">
        <f t="shared" si="8"/>
        <v/>
      </c>
      <c r="D277" s="109" t="str">
        <f t="shared" si="2"/>
        <v/>
      </c>
      <c r="E277" s="73">
        <f t="shared" si="11"/>
        <v>259</v>
      </c>
      <c r="F277" s="44" t="str">
        <f t="shared" si="16"/>
        <v/>
      </c>
      <c r="G277" s="110" t="str">
        <f t="shared" si="12"/>
        <v/>
      </c>
      <c r="H277" s="44" t="str">
        <f t="shared" si="13"/>
        <v/>
      </c>
      <c r="I277" s="44" t="str">
        <f t="shared" si="3"/>
        <v/>
      </c>
      <c r="J277" s="44" t="str">
        <f t="shared" si="14"/>
        <v/>
      </c>
      <c r="K277" s="44" t="str">
        <f>IF(E277&lt;=$E$5,IF(F277=0,0,IF(Cotizador!$D$11="fiduciario",0,IF($D$6="endosado",$D$13,IF(Cotizador!$X$116="anual",IF(N277=1,Cotizador!$Y$106,0),Cotizador!$Y$106)))),"")</f>
        <v/>
      </c>
      <c r="L277" s="44" t="str">
        <f t="shared" si="4"/>
        <v/>
      </c>
      <c r="M277" s="76" t="str">
        <f t="shared" si="5"/>
        <v/>
      </c>
      <c r="N277" s="76" t="str">
        <f t="shared" si="15"/>
        <v>#VALUE!</v>
      </c>
    </row>
    <row r="278" ht="12.75" customHeight="1">
      <c r="A278" s="111" t="str">
        <f t="shared" si="6"/>
        <v/>
      </c>
      <c r="B278" s="108" t="str">
        <f t="shared" si="7"/>
        <v/>
      </c>
      <c r="C278" s="108" t="str">
        <f t="shared" si="8"/>
        <v/>
      </c>
      <c r="D278" s="109" t="str">
        <f t="shared" si="2"/>
        <v/>
      </c>
      <c r="E278" s="73">
        <f t="shared" si="11"/>
        <v>260</v>
      </c>
      <c r="F278" s="44" t="str">
        <f t="shared" si="16"/>
        <v/>
      </c>
      <c r="G278" s="110" t="str">
        <f t="shared" si="12"/>
        <v/>
      </c>
      <c r="H278" s="44" t="str">
        <f t="shared" si="13"/>
        <v/>
      </c>
      <c r="I278" s="44" t="str">
        <f t="shared" si="3"/>
        <v/>
      </c>
      <c r="J278" s="44" t="str">
        <f t="shared" si="14"/>
        <v/>
      </c>
      <c r="K278" s="44" t="str">
        <f>IF(E278&lt;=$E$5,IF(F278=0,0,IF(Cotizador!$D$11="fiduciario",0,IF($D$6="endosado",$D$13,IF(Cotizador!$X$116="anual",IF(N278=1,Cotizador!$Y$106,0),Cotizador!$Y$106)))),"")</f>
        <v/>
      </c>
      <c r="L278" s="44" t="str">
        <f t="shared" si="4"/>
        <v/>
      </c>
      <c r="M278" s="76" t="str">
        <f t="shared" si="5"/>
        <v/>
      </c>
      <c r="N278" s="76" t="str">
        <f t="shared" si="15"/>
        <v>#VALUE!</v>
      </c>
    </row>
    <row r="279" ht="12.75" customHeight="1">
      <c r="A279" s="111" t="str">
        <f t="shared" si="6"/>
        <v/>
      </c>
      <c r="B279" s="108" t="str">
        <f t="shared" si="7"/>
        <v/>
      </c>
      <c r="C279" s="108" t="str">
        <f t="shared" si="8"/>
        <v/>
      </c>
      <c r="D279" s="109" t="str">
        <f t="shared" si="2"/>
        <v/>
      </c>
      <c r="E279" s="73">
        <f t="shared" si="11"/>
        <v>261</v>
      </c>
      <c r="F279" s="44" t="str">
        <f t="shared" si="16"/>
        <v/>
      </c>
      <c r="G279" s="110" t="str">
        <f t="shared" si="12"/>
        <v/>
      </c>
      <c r="H279" s="44" t="str">
        <f t="shared" si="13"/>
        <v/>
      </c>
      <c r="I279" s="44" t="str">
        <f t="shared" si="3"/>
        <v/>
      </c>
      <c r="J279" s="44" t="str">
        <f t="shared" si="14"/>
        <v/>
      </c>
      <c r="K279" s="44" t="str">
        <f>IF(E279&lt;=$E$5,IF(F279=0,0,IF(Cotizador!$D$11="fiduciario",0,IF($D$6="endosado",$D$13,IF(Cotizador!$X$116="anual",IF(N279=1,Cotizador!$Y$106,0),Cotizador!$Y$106)))),"")</f>
        <v/>
      </c>
      <c r="L279" s="44" t="str">
        <f t="shared" si="4"/>
        <v/>
      </c>
      <c r="M279" s="76" t="str">
        <f t="shared" si="5"/>
        <v/>
      </c>
      <c r="N279" s="76" t="str">
        <f t="shared" si="15"/>
        <v>#VALUE!</v>
      </c>
    </row>
    <row r="280" ht="12.75" customHeight="1">
      <c r="A280" s="111" t="str">
        <f t="shared" si="6"/>
        <v/>
      </c>
      <c r="B280" s="108" t="str">
        <f t="shared" si="7"/>
        <v/>
      </c>
      <c r="C280" s="108" t="str">
        <f t="shared" si="8"/>
        <v/>
      </c>
      <c r="D280" s="109" t="str">
        <f t="shared" si="2"/>
        <v/>
      </c>
      <c r="E280" s="73">
        <f t="shared" si="11"/>
        <v>262</v>
      </c>
      <c r="F280" s="44" t="str">
        <f t="shared" si="16"/>
        <v/>
      </c>
      <c r="G280" s="110" t="str">
        <f t="shared" si="12"/>
        <v/>
      </c>
      <c r="H280" s="44" t="str">
        <f t="shared" si="13"/>
        <v/>
      </c>
      <c r="I280" s="44" t="str">
        <f t="shared" si="3"/>
        <v/>
      </c>
      <c r="J280" s="44" t="str">
        <f t="shared" si="14"/>
        <v/>
      </c>
      <c r="K280" s="44" t="str">
        <f>IF(E280&lt;=$E$5,IF(F280=0,0,IF(Cotizador!$D$11="fiduciario",0,IF($D$6="endosado",$D$13,IF(Cotizador!$X$116="anual",IF(N280=1,Cotizador!$Y$106,0),Cotizador!$Y$106)))),"")</f>
        <v/>
      </c>
      <c r="L280" s="44" t="str">
        <f t="shared" si="4"/>
        <v/>
      </c>
      <c r="M280" s="76" t="str">
        <f t="shared" si="5"/>
        <v/>
      </c>
      <c r="N280" s="76" t="str">
        <f t="shared" si="15"/>
        <v>#VALUE!</v>
      </c>
    </row>
    <row r="281" ht="12.75" customHeight="1">
      <c r="A281" s="111" t="str">
        <f t="shared" si="6"/>
        <v/>
      </c>
      <c r="B281" s="108" t="str">
        <f t="shared" si="7"/>
        <v/>
      </c>
      <c r="C281" s="108" t="str">
        <f t="shared" si="8"/>
        <v/>
      </c>
      <c r="D281" s="109" t="str">
        <f t="shared" si="2"/>
        <v/>
      </c>
      <c r="E281" s="73">
        <f t="shared" si="11"/>
        <v>263</v>
      </c>
      <c r="F281" s="44" t="str">
        <f t="shared" si="16"/>
        <v/>
      </c>
      <c r="G281" s="110" t="str">
        <f t="shared" si="12"/>
        <v/>
      </c>
      <c r="H281" s="44" t="str">
        <f t="shared" si="13"/>
        <v/>
      </c>
      <c r="I281" s="44" t="str">
        <f t="shared" si="3"/>
        <v/>
      </c>
      <c r="J281" s="44" t="str">
        <f t="shared" si="14"/>
        <v/>
      </c>
      <c r="K281" s="44" t="str">
        <f>IF(E281&lt;=$E$5,IF(F281=0,0,IF(Cotizador!$D$11="fiduciario",0,IF($D$6="endosado",$D$13,IF(Cotizador!$X$116="anual",IF(N281=1,Cotizador!$Y$106,0),Cotizador!$Y$106)))),"")</f>
        <v/>
      </c>
      <c r="L281" s="44" t="str">
        <f t="shared" si="4"/>
        <v/>
      </c>
      <c r="M281" s="76" t="str">
        <f t="shared" si="5"/>
        <v/>
      </c>
      <c r="N281" s="76" t="str">
        <f t="shared" si="15"/>
        <v>#VALUE!</v>
      </c>
    </row>
    <row r="282" ht="12.75" customHeight="1">
      <c r="A282" s="111" t="str">
        <f t="shared" si="6"/>
        <v/>
      </c>
      <c r="B282" s="108" t="str">
        <f t="shared" si="7"/>
        <v/>
      </c>
      <c r="C282" s="108" t="str">
        <f t="shared" si="8"/>
        <v/>
      </c>
      <c r="D282" s="109" t="str">
        <f t="shared" si="2"/>
        <v/>
      </c>
      <c r="E282" s="73">
        <f t="shared" si="11"/>
        <v>264</v>
      </c>
      <c r="F282" s="44" t="str">
        <f t="shared" si="16"/>
        <v/>
      </c>
      <c r="G282" s="110" t="str">
        <f t="shared" si="12"/>
        <v/>
      </c>
      <c r="H282" s="44" t="str">
        <f t="shared" si="13"/>
        <v/>
      </c>
      <c r="I282" s="44" t="str">
        <f t="shared" si="3"/>
        <v/>
      </c>
      <c r="J282" s="44" t="str">
        <f t="shared" si="14"/>
        <v/>
      </c>
      <c r="K282" s="44" t="str">
        <f>IF(E282&lt;=$E$5,IF(F282=0,0,IF(Cotizador!$D$11="fiduciario",0,IF($D$6="endosado",$D$13,IF(Cotizador!$X$116="anual",IF(N282=1,Cotizador!$Y$106,0),Cotizador!$Y$106)))),"")</f>
        <v/>
      </c>
      <c r="L282" s="44" t="str">
        <f t="shared" si="4"/>
        <v/>
      </c>
      <c r="M282" s="76" t="str">
        <f t="shared" si="5"/>
        <v/>
      </c>
      <c r="N282" s="76" t="str">
        <f t="shared" si="15"/>
        <v>#VALUE!</v>
      </c>
    </row>
    <row r="283" ht="12.75" customHeight="1">
      <c r="A283" s="111" t="str">
        <f t="shared" si="6"/>
        <v/>
      </c>
      <c r="B283" s="108" t="str">
        <f t="shared" si="7"/>
        <v/>
      </c>
      <c r="C283" s="108" t="str">
        <f t="shared" si="8"/>
        <v/>
      </c>
      <c r="D283" s="109" t="str">
        <f t="shared" si="2"/>
        <v/>
      </c>
      <c r="E283" s="73">
        <f t="shared" si="11"/>
        <v>265</v>
      </c>
      <c r="F283" s="44" t="str">
        <f t="shared" si="16"/>
        <v/>
      </c>
      <c r="G283" s="110" t="str">
        <f t="shared" si="12"/>
        <v/>
      </c>
      <c r="H283" s="44" t="str">
        <f t="shared" si="13"/>
        <v/>
      </c>
      <c r="I283" s="44" t="str">
        <f t="shared" si="3"/>
        <v/>
      </c>
      <c r="J283" s="44" t="str">
        <f t="shared" si="14"/>
        <v/>
      </c>
      <c r="K283" s="44" t="str">
        <f>IF(E283&lt;=$E$5,IF(F283=0,0,IF(Cotizador!$D$11="fiduciario",0,IF($D$6="endosado",$D$13,IF(Cotizador!$X$116="anual",IF(N283=1,Cotizador!$Y$106,0),Cotizador!$Y$106)))),"")</f>
        <v/>
      </c>
      <c r="L283" s="44" t="str">
        <f t="shared" si="4"/>
        <v/>
      </c>
      <c r="M283" s="76" t="str">
        <f t="shared" si="5"/>
        <v/>
      </c>
      <c r="N283" s="76" t="str">
        <f t="shared" si="15"/>
        <v>#VALUE!</v>
      </c>
    </row>
    <row r="284" ht="12.75" customHeight="1">
      <c r="A284" s="111" t="str">
        <f t="shared" si="6"/>
        <v/>
      </c>
      <c r="B284" s="108" t="str">
        <f t="shared" si="7"/>
        <v/>
      </c>
      <c r="C284" s="108" t="str">
        <f t="shared" si="8"/>
        <v/>
      </c>
      <c r="D284" s="109" t="str">
        <f t="shared" si="2"/>
        <v/>
      </c>
      <c r="E284" s="73">
        <f t="shared" si="11"/>
        <v>266</v>
      </c>
      <c r="F284" s="44" t="str">
        <f t="shared" si="16"/>
        <v/>
      </c>
      <c r="G284" s="110" t="str">
        <f t="shared" si="12"/>
        <v/>
      </c>
      <c r="H284" s="44" t="str">
        <f t="shared" si="13"/>
        <v/>
      </c>
      <c r="I284" s="44" t="str">
        <f t="shared" si="3"/>
        <v/>
      </c>
      <c r="J284" s="44" t="str">
        <f t="shared" si="14"/>
        <v/>
      </c>
      <c r="K284" s="44" t="str">
        <f>IF(E284&lt;=$E$5,IF(F284=0,0,IF(Cotizador!$D$11="fiduciario",0,IF($D$6="endosado",$D$13,IF(Cotizador!$X$116="anual",IF(N284=1,Cotizador!$Y$106,0),Cotizador!$Y$106)))),"")</f>
        <v/>
      </c>
      <c r="L284" s="44" t="str">
        <f t="shared" si="4"/>
        <v/>
      </c>
      <c r="M284" s="76" t="str">
        <f t="shared" si="5"/>
        <v/>
      </c>
      <c r="N284" s="76" t="str">
        <f t="shared" si="15"/>
        <v>#VALUE!</v>
      </c>
    </row>
    <row r="285" ht="12.75" customHeight="1">
      <c r="A285" s="111" t="str">
        <f t="shared" si="6"/>
        <v/>
      </c>
      <c r="B285" s="108" t="str">
        <f t="shared" si="7"/>
        <v/>
      </c>
      <c r="C285" s="108" t="str">
        <f t="shared" si="8"/>
        <v/>
      </c>
      <c r="D285" s="109" t="str">
        <f t="shared" si="2"/>
        <v/>
      </c>
      <c r="E285" s="73">
        <f t="shared" si="11"/>
        <v>267</v>
      </c>
      <c r="F285" s="44" t="str">
        <f t="shared" si="16"/>
        <v/>
      </c>
      <c r="G285" s="110" t="str">
        <f t="shared" si="12"/>
        <v/>
      </c>
      <c r="H285" s="44" t="str">
        <f t="shared" si="13"/>
        <v/>
      </c>
      <c r="I285" s="44" t="str">
        <f t="shared" si="3"/>
        <v/>
      </c>
      <c r="J285" s="44" t="str">
        <f t="shared" si="14"/>
        <v/>
      </c>
      <c r="K285" s="44" t="str">
        <f>IF(E285&lt;=$E$5,IF(F285=0,0,IF(Cotizador!$D$11="fiduciario",0,IF($D$6="endosado",$D$13,IF(Cotizador!$X$116="anual",IF(N285=1,Cotizador!$Y$106,0),Cotizador!$Y$106)))),"")</f>
        <v/>
      </c>
      <c r="L285" s="44" t="str">
        <f t="shared" si="4"/>
        <v/>
      </c>
      <c r="M285" s="76" t="str">
        <f t="shared" si="5"/>
        <v/>
      </c>
      <c r="N285" s="76" t="str">
        <f t="shared" si="15"/>
        <v>#VALUE!</v>
      </c>
    </row>
    <row r="286" ht="12.75" customHeight="1">
      <c r="A286" s="111" t="str">
        <f t="shared" si="6"/>
        <v/>
      </c>
      <c r="B286" s="108" t="str">
        <f t="shared" si="7"/>
        <v/>
      </c>
      <c r="C286" s="108" t="str">
        <f t="shared" si="8"/>
        <v/>
      </c>
      <c r="D286" s="109" t="str">
        <f t="shared" si="2"/>
        <v/>
      </c>
      <c r="E286" s="73">
        <f t="shared" si="11"/>
        <v>268</v>
      </c>
      <c r="F286" s="44" t="str">
        <f t="shared" si="16"/>
        <v/>
      </c>
      <c r="G286" s="110" t="str">
        <f t="shared" si="12"/>
        <v/>
      </c>
      <c r="H286" s="44" t="str">
        <f t="shared" si="13"/>
        <v/>
      </c>
      <c r="I286" s="44" t="str">
        <f t="shared" si="3"/>
        <v/>
      </c>
      <c r="J286" s="44" t="str">
        <f t="shared" si="14"/>
        <v/>
      </c>
      <c r="K286" s="44" t="str">
        <f>IF(E286&lt;=$E$5,IF(F286=0,0,IF(Cotizador!$D$11="fiduciario",0,IF($D$6="endosado",$D$13,IF(Cotizador!$X$116="anual",IF(N286=1,Cotizador!$Y$106,0),Cotizador!$Y$106)))),"")</f>
        <v/>
      </c>
      <c r="L286" s="44" t="str">
        <f t="shared" si="4"/>
        <v/>
      </c>
      <c r="M286" s="76" t="str">
        <f t="shared" si="5"/>
        <v/>
      </c>
      <c r="N286" s="76" t="str">
        <f t="shared" si="15"/>
        <v>#VALUE!</v>
      </c>
    </row>
    <row r="287" ht="12.75" customHeight="1">
      <c r="A287" s="111" t="str">
        <f t="shared" si="6"/>
        <v/>
      </c>
      <c r="B287" s="108" t="str">
        <f t="shared" si="7"/>
        <v/>
      </c>
      <c r="C287" s="108" t="str">
        <f t="shared" si="8"/>
        <v/>
      </c>
      <c r="D287" s="109" t="str">
        <f t="shared" si="2"/>
        <v/>
      </c>
      <c r="E287" s="73">
        <f t="shared" si="11"/>
        <v>269</v>
      </c>
      <c r="F287" s="44" t="str">
        <f t="shared" si="16"/>
        <v/>
      </c>
      <c r="G287" s="110" t="str">
        <f t="shared" si="12"/>
        <v/>
      </c>
      <c r="H287" s="44" t="str">
        <f t="shared" si="13"/>
        <v/>
      </c>
      <c r="I287" s="44" t="str">
        <f t="shared" si="3"/>
        <v/>
      </c>
      <c r="J287" s="44" t="str">
        <f t="shared" si="14"/>
        <v/>
      </c>
      <c r="K287" s="44" t="str">
        <f>IF(E287&lt;=$E$5,IF(F287=0,0,IF(Cotizador!$D$11="fiduciario",0,IF($D$6="endosado",$D$13,IF(Cotizador!$X$116="anual",IF(N287=1,Cotizador!$Y$106,0),Cotizador!$Y$106)))),"")</f>
        <v/>
      </c>
      <c r="L287" s="44" t="str">
        <f t="shared" si="4"/>
        <v/>
      </c>
      <c r="M287" s="76" t="str">
        <f t="shared" si="5"/>
        <v/>
      </c>
      <c r="N287" s="76" t="str">
        <f t="shared" si="15"/>
        <v>#VALUE!</v>
      </c>
    </row>
    <row r="288" ht="12.75" customHeight="1">
      <c r="A288" s="111" t="str">
        <f t="shared" si="6"/>
        <v/>
      </c>
      <c r="B288" s="108" t="str">
        <f t="shared" si="7"/>
        <v/>
      </c>
      <c r="C288" s="108" t="str">
        <f t="shared" si="8"/>
        <v/>
      </c>
      <c r="D288" s="109" t="str">
        <f t="shared" si="2"/>
        <v/>
      </c>
      <c r="E288" s="73">
        <f t="shared" si="11"/>
        <v>270</v>
      </c>
      <c r="F288" s="44" t="str">
        <f t="shared" si="16"/>
        <v/>
      </c>
      <c r="G288" s="110" t="str">
        <f t="shared" si="12"/>
        <v/>
      </c>
      <c r="H288" s="44" t="str">
        <f t="shared" si="13"/>
        <v/>
      </c>
      <c r="I288" s="44" t="str">
        <f t="shared" si="3"/>
        <v/>
      </c>
      <c r="J288" s="44" t="str">
        <f t="shared" si="14"/>
        <v/>
      </c>
      <c r="K288" s="44" t="str">
        <f>IF(E288&lt;=$E$5,IF(F288=0,0,IF(Cotizador!$D$11="fiduciario",0,IF($D$6="endosado",$D$13,IF(Cotizador!$X$116="anual",IF(N288=1,Cotizador!$Y$106,0),Cotizador!$Y$106)))),"")</f>
        <v/>
      </c>
      <c r="L288" s="44" t="str">
        <f t="shared" si="4"/>
        <v/>
      </c>
      <c r="M288" s="76" t="str">
        <f t="shared" si="5"/>
        <v/>
      </c>
      <c r="N288" s="76" t="str">
        <f t="shared" si="15"/>
        <v>#VALUE!</v>
      </c>
    </row>
    <row r="289" ht="12.75" customHeight="1">
      <c r="A289" s="111" t="str">
        <f t="shared" si="6"/>
        <v/>
      </c>
      <c r="B289" s="108" t="str">
        <f t="shared" si="7"/>
        <v/>
      </c>
      <c r="C289" s="108" t="str">
        <f t="shared" si="8"/>
        <v/>
      </c>
      <c r="D289" s="109" t="str">
        <f t="shared" si="2"/>
        <v/>
      </c>
      <c r="E289" s="73">
        <f t="shared" si="11"/>
        <v>271</v>
      </c>
      <c r="F289" s="44" t="str">
        <f t="shared" si="16"/>
        <v/>
      </c>
      <c r="G289" s="110" t="str">
        <f t="shared" si="12"/>
        <v/>
      </c>
      <c r="H289" s="44" t="str">
        <f t="shared" si="13"/>
        <v/>
      </c>
      <c r="I289" s="44" t="str">
        <f t="shared" si="3"/>
        <v/>
      </c>
      <c r="J289" s="44" t="str">
        <f t="shared" si="14"/>
        <v/>
      </c>
      <c r="K289" s="44" t="str">
        <f>IF(E289&lt;=$E$5,IF(F289=0,0,IF(Cotizador!$D$11="fiduciario",0,IF($D$6="endosado",$D$13,IF(Cotizador!$X$116="anual",IF(N289=1,Cotizador!$Y$106,0),Cotizador!$Y$106)))),"")</f>
        <v/>
      </c>
      <c r="L289" s="44" t="str">
        <f t="shared" si="4"/>
        <v/>
      </c>
      <c r="M289" s="76" t="str">
        <f t="shared" si="5"/>
        <v/>
      </c>
      <c r="N289" s="76" t="str">
        <f t="shared" si="15"/>
        <v>#VALUE!</v>
      </c>
    </row>
    <row r="290" ht="12.75" customHeight="1">
      <c r="A290" s="111" t="str">
        <f t="shared" si="6"/>
        <v/>
      </c>
      <c r="B290" s="108" t="str">
        <f t="shared" si="7"/>
        <v/>
      </c>
      <c r="C290" s="108" t="str">
        <f t="shared" si="8"/>
        <v/>
      </c>
      <c r="D290" s="109" t="str">
        <f t="shared" si="2"/>
        <v/>
      </c>
      <c r="E290" s="73">
        <f t="shared" si="11"/>
        <v>272</v>
      </c>
      <c r="F290" s="44" t="str">
        <f t="shared" si="16"/>
        <v/>
      </c>
      <c r="G290" s="110" t="str">
        <f t="shared" si="12"/>
        <v/>
      </c>
      <c r="H290" s="44" t="str">
        <f t="shared" si="13"/>
        <v/>
      </c>
      <c r="I290" s="44" t="str">
        <f t="shared" si="3"/>
        <v/>
      </c>
      <c r="J290" s="44" t="str">
        <f t="shared" si="14"/>
        <v/>
      </c>
      <c r="K290" s="44" t="str">
        <f>IF(E290&lt;=$E$5,IF(F290=0,0,IF(Cotizador!$D$11="fiduciario",0,IF($D$6="endosado",$D$13,IF(Cotizador!$X$116="anual",IF(N290=1,Cotizador!$Y$106,0),Cotizador!$Y$106)))),"")</f>
        <v/>
      </c>
      <c r="L290" s="44" t="str">
        <f t="shared" si="4"/>
        <v/>
      </c>
      <c r="M290" s="76" t="str">
        <f t="shared" si="5"/>
        <v/>
      </c>
      <c r="N290" s="76" t="str">
        <f t="shared" si="15"/>
        <v>#VALUE!</v>
      </c>
    </row>
    <row r="291" ht="12.75" customHeight="1">
      <c r="A291" s="111" t="str">
        <f t="shared" si="6"/>
        <v/>
      </c>
      <c r="B291" s="108" t="str">
        <f t="shared" si="7"/>
        <v/>
      </c>
      <c r="C291" s="108" t="str">
        <f t="shared" si="8"/>
        <v/>
      </c>
      <c r="D291" s="109" t="str">
        <f t="shared" si="2"/>
        <v/>
      </c>
      <c r="E291" s="73">
        <f t="shared" si="11"/>
        <v>273</v>
      </c>
      <c r="F291" s="44" t="str">
        <f t="shared" si="16"/>
        <v/>
      </c>
      <c r="G291" s="110" t="str">
        <f t="shared" si="12"/>
        <v/>
      </c>
      <c r="H291" s="44" t="str">
        <f t="shared" si="13"/>
        <v/>
      </c>
      <c r="I291" s="44" t="str">
        <f t="shared" si="3"/>
        <v/>
      </c>
      <c r="J291" s="44" t="str">
        <f t="shared" si="14"/>
        <v/>
      </c>
      <c r="K291" s="44" t="str">
        <f>IF(E291&lt;=$E$5,IF(F291=0,0,IF(Cotizador!$D$11="fiduciario",0,IF($D$6="endosado",$D$13,IF(Cotizador!$X$116="anual",IF(N291=1,Cotizador!$Y$106,0),Cotizador!$Y$106)))),"")</f>
        <v/>
      </c>
      <c r="L291" s="44" t="str">
        <f t="shared" si="4"/>
        <v/>
      </c>
      <c r="M291" s="76" t="str">
        <f t="shared" si="5"/>
        <v/>
      </c>
      <c r="N291" s="76" t="str">
        <f t="shared" si="15"/>
        <v>#VALUE!</v>
      </c>
    </row>
    <row r="292" ht="12.75" customHeight="1">
      <c r="A292" s="111" t="str">
        <f t="shared" si="6"/>
        <v/>
      </c>
      <c r="B292" s="108" t="str">
        <f t="shared" si="7"/>
        <v/>
      </c>
      <c r="C292" s="108" t="str">
        <f t="shared" si="8"/>
        <v/>
      </c>
      <c r="D292" s="109" t="str">
        <f t="shared" si="2"/>
        <v/>
      </c>
      <c r="E292" s="73">
        <f t="shared" si="11"/>
        <v>274</v>
      </c>
      <c r="F292" s="44" t="str">
        <f t="shared" si="16"/>
        <v/>
      </c>
      <c r="G292" s="110" t="str">
        <f t="shared" si="12"/>
        <v/>
      </c>
      <c r="H292" s="44" t="str">
        <f t="shared" si="13"/>
        <v/>
      </c>
      <c r="I292" s="44" t="str">
        <f t="shared" si="3"/>
        <v/>
      </c>
      <c r="J292" s="44" t="str">
        <f t="shared" si="14"/>
        <v/>
      </c>
      <c r="K292" s="44" t="str">
        <f>IF(E292&lt;=$E$5,IF(F292=0,0,IF(Cotizador!$D$11="fiduciario",0,IF($D$6="endosado",$D$13,IF(Cotizador!$X$116="anual",IF(N292=1,Cotizador!$Y$106,0),Cotizador!$Y$106)))),"")</f>
        <v/>
      </c>
      <c r="L292" s="44" t="str">
        <f t="shared" si="4"/>
        <v/>
      </c>
      <c r="M292" s="76" t="str">
        <f t="shared" si="5"/>
        <v/>
      </c>
      <c r="N292" s="76" t="str">
        <f t="shared" si="15"/>
        <v>#VALUE!</v>
      </c>
    </row>
    <row r="293" ht="12.75" customHeight="1">
      <c r="A293" s="111" t="str">
        <f t="shared" si="6"/>
        <v/>
      </c>
      <c r="B293" s="108" t="str">
        <f t="shared" si="7"/>
        <v/>
      </c>
      <c r="C293" s="108" t="str">
        <f t="shared" si="8"/>
        <v/>
      </c>
      <c r="D293" s="109" t="str">
        <f t="shared" si="2"/>
        <v/>
      </c>
      <c r="E293" s="73">
        <f t="shared" si="11"/>
        <v>275</v>
      </c>
      <c r="F293" s="44" t="str">
        <f t="shared" si="16"/>
        <v/>
      </c>
      <c r="G293" s="110" t="str">
        <f t="shared" si="12"/>
        <v/>
      </c>
      <c r="H293" s="44" t="str">
        <f t="shared" si="13"/>
        <v/>
      </c>
      <c r="I293" s="44" t="str">
        <f t="shared" si="3"/>
        <v/>
      </c>
      <c r="J293" s="44" t="str">
        <f t="shared" si="14"/>
        <v/>
      </c>
      <c r="K293" s="44" t="str">
        <f>IF(E293&lt;=$E$5,IF(F293=0,0,IF(Cotizador!$D$11="fiduciario",0,IF($D$6="endosado",$D$13,IF(Cotizador!$X$116="anual",IF(N293=1,Cotizador!$Y$106,0),Cotizador!$Y$106)))),"")</f>
        <v/>
      </c>
      <c r="L293" s="44" t="str">
        <f t="shared" si="4"/>
        <v/>
      </c>
      <c r="M293" s="76" t="str">
        <f t="shared" si="5"/>
        <v/>
      </c>
      <c r="N293" s="76" t="str">
        <f t="shared" si="15"/>
        <v>#VALUE!</v>
      </c>
    </row>
    <row r="294" ht="12.75" customHeight="1">
      <c r="A294" s="111" t="str">
        <f t="shared" si="6"/>
        <v/>
      </c>
      <c r="B294" s="108" t="str">
        <f t="shared" si="7"/>
        <v/>
      </c>
      <c r="C294" s="108" t="str">
        <f t="shared" si="8"/>
        <v/>
      </c>
      <c r="D294" s="109" t="str">
        <f t="shared" si="2"/>
        <v/>
      </c>
      <c r="E294" s="73">
        <f t="shared" si="11"/>
        <v>276</v>
      </c>
      <c r="F294" s="44" t="str">
        <f t="shared" si="16"/>
        <v/>
      </c>
      <c r="G294" s="110" t="str">
        <f t="shared" si="12"/>
        <v/>
      </c>
      <c r="H294" s="44" t="str">
        <f t="shared" si="13"/>
        <v/>
      </c>
      <c r="I294" s="44" t="str">
        <f t="shared" si="3"/>
        <v/>
      </c>
      <c r="J294" s="44" t="str">
        <f t="shared" si="14"/>
        <v/>
      </c>
      <c r="K294" s="44" t="str">
        <f>IF(E294&lt;=$E$5,IF(F294=0,0,IF(Cotizador!$D$11="fiduciario",0,IF($D$6="endosado",$D$13,IF(Cotizador!$X$116="anual",IF(N294=1,Cotizador!$Y$106,0),Cotizador!$Y$106)))),"")</f>
        <v/>
      </c>
      <c r="L294" s="44" t="str">
        <f t="shared" si="4"/>
        <v/>
      </c>
      <c r="M294" s="76" t="str">
        <f t="shared" si="5"/>
        <v/>
      </c>
      <c r="N294" s="76" t="str">
        <f t="shared" si="15"/>
        <v>#VALUE!</v>
      </c>
    </row>
    <row r="295" ht="12.75" customHeight="1">
      <c r="A295" s="111" t="str">
        <f t="shared" si="6"/>
        <v/>
      </c>
      <c r="B295" s="108" t="str">
        <f t="shared" si="7"/>
        <v/>
      </c>
      <c r="C295" s="108" t="str">
        <f t="shared" si="8"/>
        <v/>
      </c>
      <c r="D295" s="109" t="str">
        <f t="shared" si="2"/>
        <v/>
      </c>
      <c r="E295" s="73">
        <f t="shared" si="11"/>
        <v>277</v>
      </c>
      <c r="F295" s="44" t="str">
        <f t="shared" si="16"/>
        <v/>
      </c>
      <c r="G295" s="110" t="str">
        <f t="shared" si="12"/>
        <v/>
      </c>
      <c r="H295" s="44" t="str">
        <f t="shared" si="13"/>
        <v/>
      </c>
      <c r="I295" s="44" t="str">
        <f t="shared" si="3"/>
        <v/>
      </c>
      <c r="J295" s="44" t="str">
        <f t="shared" si="14"/>
        <v/>
      </c>
      <c r="K295" s="44" t="str">
        <f>IF(E295&lt;=$E$5,IF(F295=0,0,IF(Cotizador!$D$11="fiduciario",0,IF($D$6="endosado",$D$13,IF(Cotizador!$X$116="anual",IF(N295=1,Cotizador!$Y$106,0),Cotizador!$Y$106)))),"")</f>
        <v/>
      </c>
      <c r="L295" s="44" t="str">
        <f t="shared" si="4"/>
        <v/>
      </c>
      <c r="M295" s="76" t="str">
        <f t="shared" si="5"/>
        <v/>
      </c>
      <c r="N295" s="76" t="str">
        <f t="shared" si="15"/>
        <v>#VALUE!</v>
      </c>
    </row>
    <row r="296" ht="12.75" customHeight="1">
      <c r="A296" s="111" t="str">
        <f t="shared" si="6"/>
        <v/>
      </c>
      <c r="B296" s="108" t="str">
        <f t="shared" si="7"/>
        <v/>
      </c>
      <c r="C296" s="108" t="str">
        <f t="shared" si="8"/>
        <v/>
      </c>
      <c r="D296" s="109" t="str">
        <f t="shared" si="2"/>
        <v/>
      </c>
      <c r="E296" s="73">
        <f t="shared" si="11"/>
        <v>278</v>
      </c>
      <c r="F296" s="44" t="str">
        <f t="shared" si="16"/>
        <v/>
      </c>
      <c r="G296" s="110" t="str">
        <f t="shared" si="12"/>
        <v/>
      </c>
      <c r="H296" s="44" t="str">
        <f t="shared" si="13"/>
        <v/>
      </c>
      <c r="I296" s="44" t="str">
        <f t="shared" si="3"/>
        <v/>
      </c>
      <c r="J296" s="44" t="str">
        <f t="shared" si="14"/>
        <v/>
      </c>
      <c r="K296" s="44" t="str">
        <f>IF(E296&lt;=$E$5,IF(F296=0,0,IF(Cotizador!$D$11="fiduciario",0,IF($D$6="endosado",$D$13,IF(Cotizador!$X$116="anual",IF(N296=1,Cotizador!$Y$106,0),Cotizador!$Y$106)))),"")</f>
        <v/>
      </c>
      <c r="L296" s="44" t="str">
        <f t="shared" si="4"/>
        <v/>
      </c>
      <c r="M296" s="76" t="str">
        <f t="shared" si="5"/>
        <v/>
      </c>
      <c r="N296" s="76" t="str">
        <f t="shared" si="15"/>
        <v>#VALUE!</v>
      </c>
    </row>
    <row r="297" ht="12.75" customHeight="1">
      <c r="A297" s="111" t="str">
        <f t="shared" si="6"/>
        <v/>
      </c>
      <c r="B297" s="108" t="str">
        <f t="shared" si="7"/>
        <v/>
      </c>
      <c r="C297" s="108" t="str">
        <f t="shared" si="8"/>
        <v/>
      </c>
      <c r="D297" s="109" t="str">
        <f t="shared" si="2"/>
        <v/>
      </c>
      <c r="E297" s="73">
        <f t="shared" si="11"/>
        <v>279</v>
      </c>
      <c r="F297" s="44" t="str">
        <f t="shared" si="16"/>
        <v/>
      </c>
      <c r="G297" s="110" t="str">
        <f t="shared" si="12"/>
        <v/>
      </c>
      <c r="H297" s="44" t="str">
        <f t="shared" si="13"/>
        <v/>
      </c>
      <c r="I297" s="44" t="str">
        <f t="shared" si="3"/>
        <v/>
      </c>
      <c r="J297" s="44" t="str">
        <f t="shared" si="14"/>
        <v/>
      </c>
      <c r="K297" s="44" t="str">
        <f>IF(E297&lt;=$E$5,IF(F297=0,0,IF(Cotizador!$D$11="fiduciario",0,IF($D$6="endosado",$D$13,IF(Cotizador!$X$116="anual",IF(N297=1,Cotizador!$Y$106,0),Cotizador!$Y$106)))),"")</f>
        <v/>
      </c>
      <c r="L297" s="44" t="str">
        <f t="shared" si="4"/>
        <v/>
      </c>
      <c r="M297" s="76" t="str">
        <f t="shared" si="5"/>
        <v/>
      </c>
      <c r="N297" s="76" t="str">
        <f t="shared" si="15"/>
        <v>#VALUE!</v>
      </c>
    </row>
    <row r="298" ht="12.75" customHeight="1">
      <c r="A298" s="111" t="str">
        <f t="shared" si="6"/>
        <v/>
      </c>
      <c r="B298" s="108" t="str">
        <f t="shared" si="7"/>
        <v/>
      </c>
      <c r="C298" s="108" t="str">
        <f t="shared" si="8"/>
        <v/>
      </c>
      <c r="D298" s="109" t="str">
        <f t="shared" si="2"/>
        <v/>
      </c>
      <c r="E298" s="73">
        <f t="shared" si="11"/>
        <v>280</v>
      </c>
      <c r="F298" s="44" t="str">
        <f t="shared" si="16"/>
        <v/>
      </c>
      <c r="G298" s="110" t="str">
        <f t="shared" si="12"/>
        <v/>
      </c>
      <c r="H298" s="44" t="str">
        <f t="shared" si="13"/>
        <v/>
      </c>
      <c r="I298" s="44" t="str">
        <f t="shared" si="3"/>
        <v/>
      </c>
      <c r="J298" s="44" t="str">
        <f t="shared" si="14"/>
        <v/>
      </c>
      <c r="K298" s="44" t="str">
        <f>IF(E298&lt;=$E$5,IF(F298=0,0,IF(Cotizador!$D$11="fiduciario",0,IF($D$6="endosado",$D$13,IF(Cotizador!$X$116="anual",IF(N298=1,Cotizador!$Y$106,0),Cotizador!$Y$106)))),"")</f>
        <v/>
      </c>
      <c r="L298" s="44" t="str">
        <f t="shared" si="4"/>
        <v/>
      </c>
      <c r="M298" s="76" t="str">
        <f t="shared" si="5"/>
        <v/>
      </c>
      <c r="N298" s="76" t="str">
        <f t="shared" si="15"/>
        <v>#VALUE!</v>
      </c>
    </row>
    <row r="299" ht="12.75" customHeight="1">
      <c r="A299" s="111" t="str">
        <f t="shared" si="6"/>
        <v/>
      </c>
      <c r="B299" s="108" t="str">
        <f t="shared" si="7"/>
        <v/>
      </c>
      <c r="C299" s="108" t="str">
        <f t="shared" si="8"/>
        <v/>
      </c>
      <c r="D299" s="109" t="str">
        <f t="shared" si="2"/>
        <v/>
      </c>
      <c r="E299" s="73">
        <f t="shared" si="11"/>
        <v>281</v>
      </c>
      <c r="F299" s="44" t="str">
        <f t="shared" si="16"/>
        <v/>
      </c>
      <c r="G299" s="110" t="str">
        <f t="shared" si="12"/>
        <v/>
      </c>
      <c r="H299" s="44" t="str">
        <f t="shared" si="13"/>
        <v/>
      </c>
      <c r="I299" s="44" t="str">
        <f t="shared" si="3"/>
        <v/>
      </c>
      <c r="J299" s="44" t="str">
        <f t="shared" si="14"/>
        <v/>
      </c>
      <c r="K299" s="44" t="str">
        <f>IF(E299&lt;=$E$5,IF(F299=0,0,IF(Cotizador!$D$11="fiduciario",0,IF($D$6="endosado",$D$13,IF(Cotizador!$X$116="anual",IF(N299=1,Cotizador!$Y$106,0),Cotizador!$Y$106)))),"")</f>
        <v/>
      </c>
      <c r="L299" s="44" t="str">
        <f t="shared" si="4"/>
        <v/>
      </c>
      <c r="M299" s="76" t="str">
        <f t="shared" si="5"/>
        <v/>
      </c>
      <c r="N299" s="76" t="str">
        <f t="shared" si="15"/>
        <v>#VALUE!</v>
      </c>
    </row>
    <row r="300" ht="12.75" customHeight="1">
      <c r="A300" s="111" t="str">
        <f t="shared" si="6"/>
        <v/>
      </c>
      <c r="B300" s="108" t="str">
        <f t="shared" si="7"/>
        <v/>
      </c>
      <c r="C300" s="108" t="str">
        <f t="shared" si="8"/>
        <v/>
      </c>
      <c r="D300" s="109" t="str">
        <f t="shared" si="2"/>
        <v/>
      </c>
      <c r="E300" s="73">
        <f t="shared" si="11"/>
        <v>282</v>
      </c>
      <c r="F300" s="44" t="str">
        <f t="shared" si="16"/>
        <v/>
      </c>
      <c r="G300" s="110" t="str">
        <f t="shared" si="12"/>
        <v/>
      </c>
      <c r="H300" s="44" t="str">
        <f t="shared" si="13"/>
        <v/>
      </c>
      <c r="I300" s="44" t="str">
        <f t="shared" si="3"/>
        <v/>
      </c>
      <c r="J300" s="44" t="str">
        <f t="shared" si="14"/>
        <v/>
      </c>
      <c r="K300" s="44" t="str">
        <f>IF(E300&lt;=$E$5,IF(F300=0,0,IF(Cotizador!$D$11="fiduciario",0,IF($D$6="endosado",$D$13,IF(Cotizador!$X$116="anual",IF(N300=1,Cotizador!$Y$106,0),Cotizador!$Y$106)))),"")</f>
        <v/>
      </c>
      <c r="L300" s="44" t="str">
        <f t="shared" si="4"/>
        <v/>
      </c>
      <c r="M300" s="76" t="str">
        <f t="shared" si="5"/>
        <v/>
      </c>
      <c r="N300" s="76" t="str">
        <f t="shared" si="15"/>
        <v>#VALUE!</v>
      </c>
    </row>
    <row r="301" ht="12.75" customHeight="1">
      <c r="A301" s="111" t="str">
        <f t="shared" si="6"/>
        <v/>
      </c>
      <c r="B301" s="108" t="str">
        <f t="shared" si="7"/>
        <v/>
      </c>
      <c r="C301" s="108" t="str">
        <f t="shared" si="8"/>
        <v/>
      </c>
      <c r="D301" s="109" t="str">
        <f t="shared" si="2"/>
        <v/>
      </c>
      <c r="E301" s="73">
        <f t="shared" si="11"/>
        <v>283</v>
      </c>
      <c r="F301" s="44" t="str">
        <f t="shared" si="16"/>
        <v/>
      </c>
      <c r="G301" s="110" t="str">
        <f t="shared" si="12"/>
        <v/>
      </c>
      <c r="H301" s="44" t="str">
        <f t="shared" si="13"/>
        <v/>
      </c>
      <c r="I301" s="44" t="str">
        <f t="shared" si="3"/>
        <v/>
      </c>
      <c r="J301" s="44" t="str">
        <f t="shared" si="14"/>
        <v/>
      </c>
      <c r="K301" s="44" t="str">
        <f>IF(E301&lt;=$E$5,IF(F301=0,0,IF(Cotizador!$D$11="fiduciario",0,IF($D$6="endosado",$D$13,IF(Cotizador!$X$116="anual",IF(N301=1,Cotizador!$Y$106,0),Cotizador!$Y$106)))),"")</f>
        <v/>
      </c>
      <c r="L301" s="44" t="str">
        <f t="shared" si="4"/>
        <v/>
      </c>
      <c r="M301" s="76" t="str">
        <f t="shared" si="5"/>
        <v/>
      </c>
      <c r="N301" s="76" t="str">
        <f t="shared" si="15"/>
        <v>#VALUE!</v>
      </c>
    </row>
    <row r="302" ht="12.75" customHeight="1">
      <c r="A302" s="111" t="str">
        <f t="shared" si="6"/>
        <v/>
      </c>
      <c r="B302" s="108" t="str">
        <f t="shared" si="7"/>
        <v/>
      </c>
      <c r="C302" s="108" t="str">
        <f t="shared" si="8"/>
        <v/>
      </c>
      <c r="D302" s="109" t="str">
        <f t="shared" si="2"/>
        <v/>
      </c>
      <c r="E302" s="73">
        <f t="shared" si="11"/>
        <v>284</v>
      </c>
      <c r="F302" s="44" t="str">
        <f t="shared" si="16"/>
        <v/>
      </c>
      <c r="G302" s="110" t="str">
        <f t="shared" si="12"/>
        <v/>
      </c>
      <c r="H302" s="44" t="str">
        <f t="shared" si="13"/>
        <v/>
      </c>
      <c r="I302" s="44" t="str">
        <f t="shared" si="3"/>
        <v/>
      </c>
      <c r="J302" s="44" t="str">
        <f t="shared" si="14"/>
        <v/>
      </c>
      <c r="K302" s="44" t="str">
        <f>IF(E302&lt;=$E$5,IF(F302=0,0,IF(Cotizador!$D$11="fiduciario",0,IF($D$6="endosado",$D$13,IF(Cotizador!$X$116="anual",IF(N302=1,Cotizador!$Y$106,0),Cotizador!$Y$106)))),"")</f>
        <v/>
      </c>
      <c r="L302" s="44" t="str">
        <f t="shared" si="4"/>
        <v/>
      </c>
      <c r="M302" s="76" t="str">
        <f t="shared" si="5"/>
        <v/>
      </c>
      <c r="N302" s="76" t="str">
        <f t="shared" si="15"/>
        <v>#VALUE!</v>
      </c>
    </row>
    <row r="303" ht="12.75" customHeight="1">
      <c r="A303" s="111" t="str">
        <f t="shared" si="6"/>
        <v/>
      </c>
      <c r="B303" s="108" t="str">
        <f t="shared" si="7"/>
        <v/>
      </c>
      <c r="C303" s="108" t="str">
        <f t="shared" si="8"/>
        <v/>
      </c>
      <c r="D303" s="109" t="str">
        <f t="shared" si="2"/>
        <v/>
      </c>
      <c r="E303" s="73">
        <f t="shared" si="11"/>
        <v>285</v>
      </c>
      <c r="F303" s="44" t="str">
        <f t="shared" si="16"/>
        <v/>
      </c>
      <c r="G303" s="110" t="str">
        <f t="shared" si="12"/>
        <v/>
      </c>
      <c r="H303" s="44" t="str">
        <f t="shared" si="13"/>
        <v/>
      </c>
      <c r="I303" s="44" t="str">
        <f t="shared" si="3"/>
        <v/>
      </c>
      <c r="J303" s="44" t="str">
        <f t="shared" si="14"/>
        <v/>
      </c>
      <c r="K303" s="44" t="str">
        <f>IF(E303&lt;=$E$5,IF(F303=0,0,IF(Cotizador!$D$11="fiduciario",0,IF($D$6="endosado",$D$13,IF(Cotizador!$X$116="anual",IF(N303=1,Cotizador!$Y$106,0),Cotizador!$Y$106)))),"")</f>
        <v/>
      </c>
      <c r="L303" s="44" t="str">
        <f t="shared" si="4"/>
        <v/>
      </c>
      <c r="M303" s="76" t="str">
        <f t="shared" si="5"/>
        <v/>
      </c>
      <c r="N303" s="76" t="str">
        <f t="shared" si="15"/>
        <v>#VALUE!</v>
      </c>
    </row>
    <row r="304" ht="12.75" customHeight="1">
      <c r="A304" s="111" t="str">
        <f t="shared" si="6"/>
        <v/>
      </c>
      <c r="B304" s="108" t="str">
        <f t="shared" si="7"/>
        <v/>
      </c>
      <c r="C304" s="108" t="str">
        <f t="shared" si="8"/>
        <v/>
      </c>
      <c r="D304" s="109" t="str">
        <f t="shared" si="2"/>
        <v/>
      </c>
      <c r="E304" s="73">
        <f t="shared" si="11"/>
        <v>286</v>
      </c>
      <c r="F304" s="44" t="str">
        <f t="shared" si="16"/>
        <v/>
      </c>
      <c r="G304" s="110" t="str">
        <f t="shared" si="12"/>
        <v/>
      </c>
      <c r="H304" s="44" t="str">
        <f t="shared" si="13"/>
        <v/>
      </c>
      <c r="I304" s="44" t="str">
        <f t="shared" si="3"/>
        <v/>
      </c>
      <c r="J304" s="44" t="str">
        <f t="shared" si="14"/>
        <v/>
      </c>
      <c r="K304" s="44" t="str">
        <f>IF(E304&lt;=$E$5,IF(F304=0,0,IF(Cotizador!$D$11="fiduciario",0,IF($D$6="endosado",$D$13,IF(Cotizador!$X$116="anual",IF(N304=1,Cotizador!$Y$106,0),Cotizador!$Y$106)))),"")</f>
        <v/>
      </c>
      <c r="L304" s="44" t="str">
        <f t="shared" si="4"/>
        <v/>
      </c>
      <c r="M304" s="76" t="str">
        <f t="shared" si="5"/>
        <v/>
      </c>
      <c r="N304" s="76" t="str">
        <f t="shared" si="15"/>
        <v>#VALUE!</v>
      </c>
    </row>
    <row r="305" ht="12.75" customHeight="1">
      <c r="A305" s="111" t="str">
        <f t="shared" si="6"/>
        <v/>
      </c>
      <c r="B305" s="108" t="str">
        <f t="shared" si="7"/>
        <v/>
      </c>
      <c r="C305" s="108" t="str">
        <f t="shared" si="8"/>
        <v/>
      </c>
      <c r="D305" s="109" t="str">
        <f t="shared" si="2"/>
        <v/>
      </c>
      <c r="E305" s="73">
        <f t="shared" si="11"/>
        <v>287</v>
      </c>
      <c r="F305" s="44" t="str">
        <f t="shared" si="16"/>
        <v/>
      </c>
      <c r="G305" s="110" t="str">
        <f t="shared" si="12"/>
        <v/>
      </c>
      <c r="H305" s="44" t="str">
        <f t="shared" si="13"/>
        <v/>
      </c>
      <c r="I305" s="44" t="str">
        <f t="shared" si="3"/>
        <v/>
      </c>
      <c r="J305" s="44" t="str">
        <f t="shared" si="14"/>
        <v/>
      </c>
      <c r="K305" s="44" t="str">
        <f>IF(E305&lt;=$E$5,IF(F305=0,0,IF(Cotizador!$D$11="fiduciario",0,IF($D$6="endosado",$D$13,IF(Cotizador!$X$116="anual",IF(N305=1,Cotizador!$Y$106,0),Cotizador!$Y$106)))),"")</f>
        <v/>
      </c>
      <c r="L305" s="44" t="str">
        <f t="shared" si="4"/>
        <v/>
      </c>
      <c r="M305" s="76" t="str">
        <f t="shared" si="5"/>
        <v/>
      </c>
      <c r="N305" s="76" t="str">
        <f t="shared" si="15"/>
        <v>#VALUE!</v>
      </c>
    </row>
    <row r="306" ht="12.75" customHeight="1">
      <c r="A306" s="111" t="str">
        <f t="shared" si="6"/>
        <v/>
      </c>
      <c r="B306" s="108" t="str">
        <f t="shared" si="7"/>
        <v/>
      </c>
      <c r="C306" s="108" t="str">
        <f t="shared" si="8"/>
        <v/>
      </c>
      <c r="D306" s="109" t="str">
        <f t="shared" si="2"/>
        <v/>
      </c>
      <c r="E306" s="73">
        <f t="shared" si="11"/>
        <v>288</v>
      </c>
      <c r="F306" s="44" t="str">
        <f t="shared" si="16"/>
        <v/>
      </c>
      <c r="G306" s="110" t="str">
        <f t="shared" si="12"/>
        <v/>
      </c>
      <c r="H306" s="44" t="str">
        <f t="shared" si="13"/>
        <v/>
      </c>
      <c r="I306" s="44" t="str">
        <f t="shared" si="3"/>
        <v/>
      </c>
      <c r="J306" s="44" t="str">
        <f t="shared" si="14"/>
        <v/>
      </c>
      <c r="K306" s="44" t="str">
        <f>IF(E306&lt;=$E$5,IF(F306=0,0,IF(Cotizador!$D$11="fiduciario",0,IF($D$6="endosado",$D$13,IF(Cotizador!$X$116="anual",IF(N306=1,Cotizador!$Y$106,0),Cotizador!$Y$106)))),"")</f>
        <v/>
      </c>
      <c r="L306" s="44" t="str">
        <f t="shared" si="4"/>
        <v/>
      </c>
      <c r="M306" s="76" t="str">
        <f t="shared" si="5"/>
        <v/>
      </c>
      <c r="N306" s="76" t="str">
        <f t="shared" si="15"/>
        <v>#VALUE!</v>
      </c>
    </row>
    <row r="307" ht="12.75" customHeight="1">
      <c r="A307" s="111" t="str">
        <f t="shared" si="6"/>
        <v/>
      </c>
      <c r="B307" s="108" t="str">
        <f t="shared" si="7"/>
        <v/>
      </c>
      <c r="C307" s="108" t="str">
        <f t="shared" si="8"/>
        <v/>
      </c>
      <c r="D307" s="109" t="str">
        <f t="shared" si="2"/>
        <v/>
      </c>
      <c r="E307" s="73">
        <f t="shared" si="11"/>
        <v>289</v>
      </c>
      <c r="F307" s="44" t="str">
        <f t="shared" si="16"/>
        <v/>
      </c>
      <c r="G307" s="110" t="str">
        <f t="shared" si="12"/>
        <v/>
      </c>
      <c r="H307" s="44" t="str">
        <f t="shared" si="13"/>
        <v/>
      </c>
      <c r="I307" s="44" t="str">
        <f t="shared" si="3"/>
        <v/>
      </c>
      <c r="J307" s="44" t="str">
        <f t="shared" si="14"/>
        <v/>
      </c>
      <c r="K307" s="44" t="str">
        <f>IF(E307&lt;=$E$5,IF(F307=0,0,IF(Cotizador!$D$11="fiduciario",0,IF($D$6="endosado",$D$13,IF(Cotizador!$X$116="anual",IF(N307=1,Cotizador!$Y$106,0),Cotizador!$Y$106)))),"")</f>
        <v/>
      </c>
      <c r="L307" s="44" t="str">
        <f t="shared" si="4"/>
        <v/>
      </c>
      <c r="M307" s="76" t="str">
        <f t="shared" si="5"/>
        <v/>
      </c>
      <c r="N307" s="76" t="str">
        <f t="shared" si="15"/>
        <v>#VALUE!</v>
      </c>
    </row>
    <row r="308" ht="12.75" customHeight="1">
      <c r="A308" s="111" t="str">
        <f t="shared" si="6"/>
        <v/>
      </c>
      <c r="B308" s="108" t="str">
        <f t="shared" si="7"/>
        <v/>
      </c>
      <c r="C308" s="108" t="str">
        <f t="shared" si="8"/>
        <v/>
      </c>
      <c r="D308" s="109" t="str">
        <f t="shared" si="2"/>
        <v/>
      </c>
      <c r="E308" s="73">
        <f t="shared" si="11"/>
        <v>290</v>
      </c>
      <c r="F308" s="44" t="str">
        <f t="shared" si="16"/>
        <v/>
      </c>
      <c r="G308" s="110" t="str">
        <f t="shared" si="12"/>
        <v/>
      </c>
      <c r="H308" s="44" t="str">
        <f t="shared" si="13"/>
        <v/>
      </c>
      <c r="I308" s="44" t="str">
        <f t="shared" si="3"/>
        <v/>
      </c>
      <c r="J308" s="44" t="str">
        <f t="shared" si="14"/>
        <v/>
      </c>
      <c r="K308" s="44" t="str">
        <f>IF(E308&lt;=$E$5,IF(F308=0,0,IF(Cotizador!$D$11="fiduciario",0,IF($D$6="endosado",$D$13,IF(Cotizador!$X$116="anual",IF(N308=1,Cotizador!$Y$106,0),Cotizador!$Y$106)))),"")</f>
        <v/>
      </c>
      <c r="L308" s="44" t="str">
        <f t="shared" si="4"/>
        <v/>
      </c>
      <c r="M308" s="76" t="str">
        <f t="shared" si="5"/>
        <v/>
      </c>
      <c r="N308" s="76" t="str">
        <f t="shared" si="15"/>
        <v>#VALUE!</v>
      </c>
    </row>
    <row r="309" ht="12.75" customHeight="1">
      <c r="A309" s="111" t="str">
        <f t="shared" si="6"/>
        <v/>
      </c>
      <c r="B309" s="108" t="str">
        <f t="shared" si="7"/>
        <v/>
      </c>
      <c r="C309" s="108" t="str">
        <f t="shared" si="8"/>
        <v/>
      </c>
      <c r="D309" s="109" t="str">
        <f t="shared" si="2"/>
        <v/>
      </c>
      <c r="E309" s="73">
        <f t="shared" si="11"/>
        <v>291</v>
      </c>
      <c r="F309" s="44" t="str">
        <f t="shared" si="16"/>
        <v/>
      </c>
      <c r="G309" s="110" t="str">
        <f t="shared" si="12"/>
        <v/>
      </c>
      <c r="H309" s="44" t="str">
        <f t="shared" si="13"/>
        <v/>
      </c>
      <c r="I309" s="44" t="str">
        <f t="shared" si="3"/>
        <v/>
      </c>
      <c r="J309" s="44" t="str">
        <f t="shared" si="14"/>
        <v/>
      </c>
      <c r="K309" s="44" t="str">
        <f>IF(E309&lt;=$E$5,IF(F309=0,0,IF(Cotizador!$D$11="fiduciario",0,IF($D$6="endosado",$D$13,IF(Cotizador!$X$116="anual",IF(N309=1,Cotizador!$Y$106,0),Cotizador!$Y$106)))),"")</f>
        <v/>
      </c>
      <c r="L309" s="44" t="str">
        <f t="shared" si="4"/>
        <v/>
      </c>
      <c r="M309" s="76" t="str">
        <f t="shared" si="5"/>
        <v/>
      </c>
      <c r="N309" s="76" t="str">
        <f t="shared" si="15"/>
        <v>#VALUE!</v>
      </c>
    </row>
    <row r="310" ht="12.75" customHeight="1">
      <c r="A310" s="111" t="str">
        <f t="shared" si="6"/>
        <v/>
      </c>
      <c r="B310" s="108" t="str">
        <f t="shared" si="7"/>
        <v/>
      </c>
      <c r="C310" s="108" t="str">
        <f t="shared" si="8"/>
        <v/>
      </c>
      <c r="D310" s="109" t="str">
        <f t="shared" si="2"/>
        <v/>
      </c>
      <c r="E310" s="73">
        <f t="shared" si="11"/>
        <v>292</v>
      </c>
      <c r="F310" s="44" t="str">
        <f t="shared" si="16"/>
        <v/>
      </c>
      <c r="G310" s="110" t="str">
        <f t="shared" si="12"/>
        <v/>
      </c>
      <c r="H310" s="44" t="str">
        <f t="shared" si="13"/>
        <v/>
      </c>
      <c r="I310" s="44" t="str">
        <f t="shared" si="3"/>
        <v/>
      </c>
      <c r="J310" s="44" t="str">
        <f t="shared" si="14"/>
        <v/>
      </c>
      <c r="K310" s="44" t="str">
        <f>IF(E310&lt;=$E$5,IF(F310=0,0,IF(Cotizador!$D$11="fiduciario",0,IF($D$6="endosado",$D$13,IF(Cotizador!$X$116="anual",IF(N310=1,Cotizador!$Y$106,0),Cotizador!$Y$106)))),"")</f>
        <v/>
      </c>
      <c r="L310" s="44" t="str">
        <f t="shared" si="4"/>
        <v/>
      </c>
      <c r="M310" s="76" t="str">
        <f t="shared" si="5"/>
        <v/>
      </c>
      <c r="N310" s="76" t="str">
        <f t="shared" si="15"/>
        <v>#VALUE!</v>
      </c>
    </row>
    <row r="311" ht="12.75" customHeight="1">
      <c r="A311" s="111" t="str">
        <f t="shared" si="6"/>
        <v/>
      </c>
      <c r="B311" s="108" t="str">
        <f t="shared" si="7"/>
        <v/>
      </c>
      <c r="C311" s="108" t="str">
        <f t="shared" si="8"/>
        <v/>
      </c>
      <c r="D311" s="109" t="str">
        <f t="shared" si="2"/>
        <v/>
      </c>
      <c r="E311" s="73">
        <f t="shared" si="11"/>
        <v>293</v>
      </c>
      <c r="F311" s="44" t="str">
        <f t="shared" si="16"/>
        <v/>
      </c>
      <c r="G311" s="110" t="str">
        <f t="shared" si="12"/>
        <v/>
      </c>
      <c r="H311" s="44" t="str">
        <f t="shared" si="13"/>
        <v/>
      </c>
      <c r="I311" s="44" t="str">
        <f t="shared" si="3"/>
        <v/>
      </c>
      <c r="J311" s="44" t="str">
        <f t="shared" si="14"/>
        <v/>
      </c>
      <c r="K311" s="44" t="str">
        <f>IF(E311&lt;=$E$5,IF(F311=0,0,IF(Cotizador!$D$11="fiduciario",0,IF($D$6="endosado",$D$13,IF(Cotizador!$X$116="anual",IF(N311=1,Cotizador!$Y$106,0),Cotizador!$Y$106)))),"")</f>
        <v/>
      </c>
      <c r="L311" s="44" t="str">
        <f t="shared" si="4"/>
        <v/>
      </c>
      <c r="M311" s="76" t="str">
        <f t="shared" si="5"/>
        <v/>
      </c>
      <c r="N311" s="76" t="str">
        <f t="shared" si="15"/>
        <v>#VALUE!</v>
      </c>
    </row>
    <row r="312" ht="12.75" customHeight="1">
      <c r="A312" s="111" t="str">
        <f t="shared" si="6"/>
        <v/>
      </c>
      <c r="B312" s="108" t="str">
        <f t="shared" si="7"/>
        <v/>
      </c>
      <c r="C312" s="108" t="str">
        <f t="shared" si="8"/>
        <v/>
      </c>
      <c r="D312" s="109" t="str">
        <f t="shared" si="2"/>
        <v/>
      </c>
      <c r="E312" s="73">
        <f t="shared" si="11"/>
        <v>294</v>
      </c>
      <c r="F312" s="44" t="str">
        <f t="shared" si="16"/>
        <v/>
      </c>
      <c r="G312" s="110" t="str">
        <f t="shared" si="12"/>
        <v/>
      </c>
      <c r="H312" s="44" t="str">
        <f t="shared" si="13"/>
        <v/>
      </c>
      <c r="I312" s="44" t="str">
        <f t="shared" si="3"/>
        <v/>
      </c>
      <c r="J312" s="44" t="str">
        <f t="shared" si="14"/>
        <v/>
      </c>
      <c r="K312" s="44" t="str">
        <f>IF(E312&lt;=$E$5,IF(F312=0,0,IF(Cotizador!$D$11="fiduciario",0,IF($D$6="endosado",$D$13,IF(Cotizador!$X$116="anual",IF(N312=1,Cotizador!$Y$106,0),Cotizador!$Y$106)))),"")</f>
        <v/>
      </c>
      <c r="L312" s="44" t="str">
        <f t="shared" si="4"/>
        <v/>
      </c>
      <c r="M312" s="76" t="str">
        <f t="shared" si="5"/>
        <v/>
      </c>
      <c r="N312" s="76" t="str">
        <f t="shared" si="15"/>
        <v>#VALUE!</v>
      </c>
    </row>
    <row r="313" ht="12.75" customHeight="1">
      <c r="A313" s="111" t="str">
        <f t="shared" si="6"/>
        <v/>
      </c>
      <c r="B313" s="108" t="str">
        <f t="shared" si="7"/>
        <v/>
      </c>
      <c r="C313" s="108" t="str">
        <f t="shared" si="8"/>
        <v/>
      </c>
      <c r="D313" s="109" t="str">
        <f t="shared" si="2"/>
        <v/>
      </c>
      <c r="E313" s="73">
        <f t="shared" si="11"/>
        <v>295</v>
      </c>
      <c r="F313" s="44" t="str">
        <f t="shared" si="16"/>
        <v/>
      </c>
      <c r="G313" s="110" t="str">
        <f t="shared" si="12"/>
        <v/>
      </c>
      <c r="H313" s="44" t="str">
        <f t="shared" si="13"/>
        <v/>
      </c>
      <c r="I313" s="44" t="str">
        <f t="shared" si="3"/>
        <v/>
      </c>
      <c r="J313" s="44" t="str">
        <f t="shared" si="14"/>
        <v/>
      </c>
      <c r="K313" s="44" t="str">
        <f>IF(E313&lt;=$E$5,IF(F313=0,0,IF(Cotizador!$D$11="fiduciario",0,IF($D$6="endosado",$D$13,IF(Cotizador!$X$116="anual",IF(N313=1,Cotizador!$Y$106,0),Cotizador!$Y$106)))),"")</f>
        <v/>
      </c>
      <c r="L313" s="44" t="str">
        <f t="shared" si="4"/>
        <v/>
      </c>
      <c r="M313" s="76" t="str">
        <f t="shared" si="5"/>
        <v/>
      </c>
      <c r="N313" s="76" t="str">
        <f t="shared" si="15"/>
        <v>#VALUE!</v>
      </c>
    </row>
    <row r="314" ht="12.75" customHeight="1">
      <c r="A314" s="111" t="str">
        <f t="shared" si="6"/>
        <v/>
      </c>
      <c r="B314" s="108" t="str">
        <f t="shared" si="7"/>
        <v/>
      </c>
      <c r="C314" s="108" t="str">
        <f t="shared" si="8"/>
        <v/>
      </c>
      <c r="D314" s="109" t="str">
        <f t="shared" si="2"/>
        <v/>
      </c>
      <c r="E314" s="73">
        <f t="shared" si="11"/>
        <v>296</v>
      </c>
      <c r="F314" s="44" t="str">
        <f t="shared" si="16"/>
        <v/>
      </c>
      <c r="G314" s="110" t="str">
        <f t="shared" si="12"/>
        <v/>
      </c>
      <c r="H314" s="44" t="str">
        <f t="shared" si="13"/>
        <v/>
      </c>
      <c r="I314" s="44" t="str">
        <f t="shared" si="3"/>
        <v/>
      </c>
      <c r="J314" s="44" t="str">
        <f t="shared" si="14"/>
        <v/>
      </c>
      <c r="K314" s="44" t="str">
        <f>IF(E314&lt;=$E$5,IF(F314=0,0,IF(Cotizador!$D$11="fiduciario",0,IF($D$6="endosado",$D$13,IF(Cotizador!$X$116="anual",IF(N314=1,Cotizador!$Y$106,0),Cotizador!$Y$106)))),"")</f>
        <v/>
      </c>
      <c r="L314" s="44" t="str">
        <f t="shared" si="4"/>
        <v/>
      </c>
      <c r="M314" s="76" t="str">
        <f t="shared" si="5"/>
        <v/>
      </c>
      <c r="N314" s="76" t="str">
        <f t="shared" si="15"/>
        <v>#VALUE!</v>
      </c>
    </row>
    <row r="315" ht="12.75" customHeight="1">
      <c r="A315" s="111" t="str">
        <f t="shared" si="6"/>
        <v/>
      </c>
      <c r="B315" s="108" t="str">
        <f t="shared" si="7"/>
        <v/>
      </c>
      <c r="C315" s="108" t="str">
        <f t="shared" si="8"/>
        <v/>
      </c>
      <c r="D315" s="109" t="str">
        <f t="shared" si="2"/>
        <v/>
      </c>
      <c r="E315" s="73">
        <f t="shared" si="11"/>
        <v>297</v>
      </c>
      <c r="F315" s="44" t="str">
        <f t="shared" si="16"/>
        <v/>
      </c>
      <c r="G315" s="110" t="str">
        <f t="shared" si="12"/>
        <v/>
      </c>
      <c r="H315" s="44" t="str">
        <f t="shared" si="13"/>
        <v/>
      </c>
      <c r="I315" s="44" t="str">
        <f t="shared" si="3"/>
        <v/>
      </c>
      <c r="J315" s="44" t="str">
        <f t="shared" si="14"/>
        <v/>
      </c>
      <c r="K315" s="44" t="str">
        <f>IF(E315&lt;=$E$5,IF(F315=0,0,IF(Cotizador!$D$11="fiduciario",0,IF($D$6="endosado",$D$13,IF(Cotizador!$X$116="anual",IF(N315=1,Cotizador!$Y$106,0),Cotizador!$Y$106)))),"")</f>
        <v/>
      </c>
      <c r="L315" s="44" t="str">
        <f t="shared" si="4"/>
        <v/>
      </c>
      <c r="M315" s="76" t="str">
        <f t="shared" si="5"/>
        <v/>
      </c>
      <c r="N315" s="76" t="str">
        <f t="shared" si="15"/>
        <v>#VALUE!</v>
      </c>
    </row>
    <row r="316" ht="12.75" customHeight="1">
      <c r="A316" s="111" t="str">
        <f t="shared" si="6"/>
        <v/>
      </c>
      <c r="B316" s="108" t="str">
        <f t="shared" si="7"/>
        <v/>
      </c>
      <c r="C316" s="108" t="str">
        <f t="shared" si="8"/>
        <v/>
      </c>
      <c r="D316" s="109" t="str">
        <f t="shared" si="2"/>
        <v/>
      </c>
      <c r="E316" s="73">
        <f t="shared" si="11"/>
        <v>298</v>
      </c>
      <c r="F316" s="44" t="str">
        <f t="shared" si="16"/>
        <v/>
      </c>
      <c r="G316" s="110" t="str">
        <f t="shared" si="12"/>
        <v/>
      </c>
      <c r="H316" s="44" t="str">
        <f t="shared" si="13"/>
        <v/>
      </c>
      <c r="I316" s="44" t="str">
        <f t="shared" si="3"/>
        <v/>
      </c>
      <c r="J316" s="44" t="str">
        <f t="shared" si="14"/>
        <v/>
      </c>
      <c r="K316" s="44" t="str">
        <f>IF(E316&lt;=$E$5,IF(F316=0,0,IF(Cotizador!$D$11="fiduciario",0,IF($D$6="endosado",$D$13,IF(Cotizador!$X$116="anual",IF(N316=1,Cotizador!$Y$106,0),Cotizador!$Y$106)))),"")</f>
        <v/>
      </c>
      <c r="L316" s="44" t="str">
        <f t="shared" si="4"/>
        <v/>
      </c>
      <c r="M316" s="76" t="str">
        <f t="shared" si="5"/>
        <v/>
      </c>
      <c r="N316" s="76" t="str">
        <f t="shared" si="15"/>
        <v>#VALUE!</v>
      </c>
    </row>
    <row r="317" ht="12.75" customHeight="1">
      <c r="A317" s="111" t="str">
        <f t="shared" si="6"/>
        <v/>
      </c>
      <c r="B317" s="108" t="str">
        <f t="shared" si="7"/>
        <v/>
      </c>
      <c r="C317" s="108" t="str">
        <f t="shared" si="8"/>
        <v/>
      </c>
      <c r="D317" s="109" t="str">
        <f t="shared" si="2"/>
        <v/>
      </c>
      <c r="E317" s="73">
        <f t="shared" si="11"/>
        <v>299</v>
      </c>
      <c r="F317" s="44" t="str">
        <f t="shared" si="16"/>
        <v/>
      </c>
      <c r="G317" s="110" t="str">
        <f t="shared" si="12"/>
        <v/>
      </c>
      <c r="H317" s="44" t="str">
        <f t="shared" si="13"/>
        <v/>
      </c>
      <c r="I317" s="44" t="str">
        <f t="shared" si="3"/>
        <v/>
      </c>
      <c r="J317" s="44" t="str">
        <f t="shared" si="14"/>
        <v/>
      </c>
      <c r="K317" s="44" t="str">
        <f>IF(E317&lt;=$E$5,IF(F317=0,0,IF(Cotizador!$D$11="fiduciario",0,IF($D$6="endosado",$D$13,IF(Cotizador!$X$116="anual",IF(N317=1,Cotizador!$Y$106,0),Cotizador!$Y$106)))),"")</f>
        <v/>
      </c>
      <c r="L317" s="44" t="str">
        <f t="shared" si="4"/>
        <v/>
      </c>
      <c r="M317" s="76" t="str">
        <f t="shared" si="5"/>
        <v/>
      </c>
      <c r="N317" s="76" t="str">
        <f t="shared" si="15"/>
        <v>#VALUE!</v>
      </c>
    </row>
    <row r="318" ht="12.75" customHeight="1">
      <c r="A318" s="111" t="str">
        <f t="shared" si="6"/>
        <v/>
      </c>
      <c r="B318" s="108" t="str">
        <f t="shared" si="7"/>
        <v/>
      </c>
      <c r="C318" s="108" t="str">
        <f t="shared" si="8"/>
        <v/>
      </c>
      <c r="D318" s="109" t="str">
        <f t="shared" si="2"/>
        <v/>
      </c>
      <c r="E318" s="73">
        <f t="shared" si="11"/>
        <v>300</v>
      </c>
      <c r="F318" s="44" t="str">
        <f t="shared" si="16"/>
        <v/>
      </c>
      <c r="G318" s="110" t="str">
        <f t="shared" si="12"/>
        <v/>
      </c>
      <c r="H318" s="44" t="str">
        <f t="shared" si="13"/>
        <v/>
      </c>
      <c r="I318" s="44" t="str">
        <f t="shared" si="3"/>
        <v/>
      </c>
      <c r="J318" s="44" t="str">
        <f t="shared" si="14"/>
        <v/>
      </c>
      <c r="K318" s="44" t="str">
        <f>IF(E318&lt;=$E$5,IF(F318=0,0,IF(Cotizador!$D$11="fiduciario",0,IF($D$6="endosado",$D$13,IF(Cotizador!$X$116="anual",IF(N318=1,Cotizador!$Y$106,0),Cotizador!$Y$106)))),"")</f>
        <v/>
      </c>
      <c r="L318" s="44" t="str">
        <f t="shared" si="4"/>
        <v/>
      </c>
      <c r="M318" s="76" t="str">
        <f t="shared" si="5"/>
        <v/>
      </c>
      <c r="N318" s="76" t="str">
        <f t="shared" si="15"/>
        <v>#VALUE!</v>
      </c>
    </row>
    <row r="319" ht="12.75" customHeight="1">
      <c r="A319" s="111" t="str">
        <f t="shared" si="6"/>
        <v/>
      </c>
      <c r="B319" s="108" t="str">
        <f t="shared" si="7"/>
        <v/>
      </c>
      <c r="C319" s="108" t="str">
        <f t="shared" si="8"/>
        <v/>
      </c>
      <c r="D319" s="109" t="str">
        <f t="shared" si="2"/>
        <v/>
      </c>
      <c r="E319" s="73">
        <f t="shared" si="11"/>
        <v>301</v>
      </c>
      <c r="F319" s="44" t="str">
        <f t="shared" si="16"/>
        <v/>
      </c>
      <c r="G319" s="110" t="str">
        <f t="shared" si="12"/>
        <v/>
      </c>
      <c r="H319" s="44" t="str">
        <f t="shared" si="13"/>
        <v/>
      </c>
      <c r="I319" s="44" t="str">
        <f t="shared" si="3"/>
        <v/>
      </c>
      <c r="J319" s="44" t="str">
        <f t="shared" si="14"/>
        <v/>
      </c>
      <c r="K319" s="44" t="str">
        <f>IF(E319&lt;=$E$5,IF(F319=0,0,IF(Cotizador!$D$11="fiduciario",0,IF($D$6="endosado",$D$13,IF(Cotizador!$X$116="anual",IF(N319=1,Cotizador!$Y$106,0),Cotizador!$Y$106)))),"")</f>
        <v/>
      </c>
      <c r="L319" s="44" t="str">
        <f t="shared" si="4"/>
        <v/>
      </c>
      <c r="M319" s="2" t="str">
        <f t="shared" si="5"/>
        <v/>
      </c>
      <c r="N319" s="2" t="str">
        <f t="shared" si="15"/>
        <v>#VALUE!</v>
      </c>
      <c r="O319" s="44"/>
      <c r="Q319" s="44"/>
      <c r="R319" s="44"/>
      <c r="S319" s="44"/>
      <c r="T319" s="44"/>
      <c r="U319" s="44"/>
    </row>
    <row r="320" ht="12.75" customHeight="1">
      <c r="A320" s="111" t="str">
        <f t="shared" si="6"/>
        <v/>
      </c>
      <c r="B320" s="108" t="str">
        <f t="shared" si="7"/>
        <v/>
      </c>
      <c r="C320" s="108" t="str">
        <f t="shared" si="8"/>
        <v/>
      </c>
      <c r="D320" s="109" t="str">
        <f t="shared" si="2"/>
        <v/>
      </c>
      <c r="E320" s="73">
        <f t="shared" si="11"/>
        <v>302</v>
      </c>
      <c r="F320" s="44" t="str">
        <f t="shared" si="16"/>
        <v/>
      </c>
      <c r="G320" s="110" t="str">
        <f t="shared" si="12"/>
        <v/>
      </c>
      <c r="H320" s="44" t="str">
        <f t="shared" si="13"/>
        <v/>
      </c>
      <c r="I320" s="44" t="str">
        <f t="shared" si="3"/>
        <v/>
      </c>
      <c r="J320" s="44" t="str">
        <f t="shared" si="14"/>
        <v/>
      </c>
      <c r="K320" s="44" t="str">
        <f>IF(E320&lt;=$E$5,IF(F320=0,0,IF(Cotizador!$D$11="fiduciario",0,IF($D$6="endosado",$D$13,IF(Cotizador!$X$116="anual",IF(N320=1,Cotizador!$Y$106,0),Cotizador!$Y$106)))),"")</f>
        <v/>
      </c>
      <c r="L320" s="44" t="str">
        <f t="shared" si="4"/>
        <v/>
      </c>
      <c r="M320" s="2" t="str">
        <f t="shared" si="5"/>
        <v/>
      </c>
      <c r="N320" s="2" t="str">
        <f t="shared" si="15"/>
        <v>#VALUE!</v>
      </c>
      <c r="O320" s="44"/>
      <c r="Q320" s="44"/>
      <c r="R320" s="44"/>
      <c r="S320" s="44"/>
      <c r="T320" s="44"/>
      <c r="U320" s="44"/>
    </row>
    <row r="321" ht="12.75" customHeight="1">
      <c r="A321" s="111" t="str">
        <f t="shared" si="6"/>
        <v/>
      </c>
      <c r="B321" s="108" t="str">
        <f t="shared" si="7"/>
        <v/>
      </c>
      <c r="C321" s="108" t="str">
        <f t="shared" si="8"/>
        <v/>
      </c>
      <c r="D321" s="109" t="str">
        <f t="shared" si="2"/>
        <v/>
      </c>
      <c r="E321" s="73">
        <f t="shared" si="11"/>
        <v>303</v>
      </c>
      <c r="F321" s="44" t="str">
        <f t="shared" si="16"/>
        <v/>
      </c>
      <c r="G321" s="110" t="str">
        <f t="shared" si="12"/>
        <v/>
      </c>
      <c r="H321" s="44" t="str">
        <f t="shared" si="13"/>
        <v/>
      </c>
      <c r="I321" s="44" t="str">
        <f t="shared" si="3"/>
        <v/>
      </c>
      <c r="J321" s="44" t="str">
        <f t="shared" si="14"/>
        <v/>
      </c>
      <c r="K321" s="44" t="str">
        <f>IF(E321&lt;=$E$5,IF(F321=0,0,IF(Cotizador!$D$11="fiduciario",0,IF($D$6="endosado",$D$13,IF(Cotizador!$X$116="anual",IF(N321=1,Cotizador!$Y$106,0),Cotizador!$Y$106)))),"")</f>
        <v/>
      </c>
      <c r="L321" s="44" t="str">
        <f t="shared" si="4"/>
        <v/>
      </c>
      <c r="M321" s="2" t="str">
        <f t="shared" si="5"/>
        <v/>
      </c>
      <c r="N321" s="2" t="str">
        <f t="shared" si="15"/>
        <v>#VALUE!</v>
      </c>
      <c r="O321" s="44"/>
      <c r="Q321" s="44"/>
      <c r="R321" s="44"/>
      <c r="S321" s="44"/>
      <c r="T321" s="44"/>
      <c r="U321" s="44"/>
    </row>
    <row r="322" ht="12.75" customHeight="1">
      <c r="A322" s="111" t="str">
        <f t="shared" si="6"/>
        <v/>
      </c>
      <c r="B322" s="108" t="str">
        <f t="shared" si="7"/>
        <v/>
      </c>
      <c r="C322" s="108" t="str">
        <f t="shared" si="8"/>
        <v/>
      </c>
      <c r="D322" s="109" t="str">
        <f t="shared" si="2"/>
        <v/>
      </c>
      <c r="E322" s="73">
        <f t="shared" si="11"/>
        <v>304</v>
      </c>
      <c r="F322" s="44" t="str">
        <f t="shared" si="16"/>
        <v/>
      </c>
      <c r="G322" s="110" t="str">
        <f t="shared" si="12"/>
        <v/>
      </c>
      <c r="H322" s="44" t="str">
        <f t="shared" si="13"/>
        <v/>
      </c>
      <c r="I322" s="44" t="str">
        <f t="shared" si="3"/>
        <v/>
      </c>
      <c r="J322" s="44" t="str">
        <f t="shared" si="14"/>
        <v/>
      </c>
      <c r="K322" s="44" t="str">
        <f>IF(E322&lt;=$E$5,IF(F322=0,0,IF(Cotizador!$D$11="fiduciario",0,IF($D$6="endosado",$D$13,IF(Cotizador!$X$116="anual",IF(N322=1,Cotizador!$Y$106,0),Cotizador!$Y$106)))),"")</f>
        <v/>
      </c>
      <c r="L322" s="44" t="str">
        <f t="shared" si="4"/>
        <v/>
      </c>
      <c r="M322" s="2" t="str">
        <f t="shared" si="5"/>
        <v/>
      </c>
      <c r="N322" s="2" t="str">
        <f t="shared" si="15"/>
        <v>#VALUE!</v>
      </c>
      <c r="O322" s="44"/>
      <c r="Q322" s="44"/>
      <c r="R322" s="44"/>
      <c r="S322" s="44"/>
      <c r="T322" s="44"/>
      <c r="U322" s="44"/>
    </row>
    <row r="323" ht="12.75" customHeight="1">
      <c r="A323" s="111" t="str">
        <f t="shared" si="6"/>
        <v/>
      </c>
      <c r="B323" s="108" t="str">
        <f t="shared" si="7"/>
        <v/>
      </c>
      <c r="C323" s="108" t="str">
        <f t="shared" si="8"/>
        <v/>
      </c>
      <c r="D323" s="109" t="str">
        <f t="shared" si="2"/>
        <v/>
      </c>
      <c r="E323" s="73">
        <f t="shared" si="11"/>
        <v>305</v>
      </c>
      <c r="F323" s="44" t="str">
        <f t="shared" si="16"/>
        <v/>
      </c>
      <c r="G323" s="110" t="str">
        <f t="shared" si="12"/>
        <v/>
      </c>
      <c r="H323" s="44" t="str">
        <f t="shared" si="13"/>
        <v/>
      </c>
      <c r="I323" s="44" t="str">
        <f t="shared" si="3"/>
        <v/>
      </c>
      <c r="J323" s="44" t="str">
        <f t="shared" si="14"/>
        <v/>
      </c>
      <c r="K323" s="44" t="str">
        <f>IF(E323&lt;=$E$5,IF(F323=0,0,IF(Cotizador!$D$11="fiduciario",0,IF($D$6="endosado",$D$13,IF(Cotizador!$X$116="anual",IF(N323=1,Cotizador!$Y$106,0),Cotizador!$Y$106)))),"")</f>
        <v/>
      </c>
      <c r="L323" s="44" t="str">
        <f t="shared" si="4"/>
        <v/>
      </c>
      <c r="M323" s="2" t="str">
        <f t="shared" si="5"/>
        <v/>
      </c>
      <c r="N323" s="2" t="str">
        <f t="shared" si="15"/>
        <v>#VALUE!</v>
      </c>
      <c r="O323" s="44"/>
      <c r="Q323" s="44"/>
      <c r="R323" s="44"/>
      <c r="S323" s="44"/>
      <c r="T323" s="44"/>
      <c r="U323" s="44"/>
    </row>
    <row r="324" ht="12.75" customHeight="1">
      <c r="A324" s="111" t="str">
        <f t="shared" si="6"/>
        <v/>
      </c>
      <c r="B324" s="108" t="str">
        <f t="shared" si="7"/>
        <v/>
      </c>
      <c r="C324" s="108" t="str">
        <f t="shared" si="8"/>
        <v/>
      </c>
      <c r="D324" s="109" t="str">
        <f t="shared" si="2"/>
        <v/>
      </c>
      <c r="E324" s="73">
        <f t="shared" si="11"/>
        <v>306</v>
      </c>
      <c r="F324" s="44" t="str">
        <f t="shared" si="16"/>
        <v/>
      </c>
      <c r="G324" s="110" t="str">
        <f t="shared" si="12"/>
        <v/>
      </c>
      <c r="H324" s="44" t="str">
        <f t="shared" si="13"/>
        <v/>
      </c>
      <c r="I324" s="44" t="str">
        <f t="shared" si="3"/>
        <v/>
      </c>
      <c r="J324" s="44" t="str">
        <f t="shared" si="14"/>
        <v/>
      </c>
      <c r="K324" s="44" t="str">
        <f>IF(E324&lt;=$E$5,IF(F324=0,0,IF(Cotizador!$D$11="fiduciario",0,IF($D$6="endosado",$D$13,IF(Cotizador!$X$116="anual",IF(N324=1,Cotizador!$Y$106,0),Cotizador!$Y$106)))),"")</f>
        <v/>
      </c>
      <c r="L324" s="44" t="str">
        <f t="shared" si="4"/>
        <v/>
      </c>
      <c r="M324" s="2" t="str">
        <f t="shared" si="5"/>
        <v/>
      </c>
      <c r="N324" s="2" t="str">
        <f t="shared" si="15"/>
        <v>#VALUE!</v>
      </c>
      <c r="O324" s="44"/>
      <c r="Q324" s="44"/>
      <c r="R324" s="44"/>
      <c r="S324" s="44"/>
      <c r="T324" s="44"/>
      <c r="U324" s="44"/>
    </row>
    <row r="325" ht="12.75" customHeight="1">
      <c r="A325" s="111" t="str">
        <f t="shared" si="6"/>
        <v/>
      </c>
      <c r="B325" s="108" t="str">
        <f t="shared" si="7"/>
        <v/>
      </c>
      <c r="C325" s="108" t="str">
        <f t="shared" si="8"/>
        <v/>
      </c>
      <c r="D325" s="109" t="str">
        <f t="shared" si="2"/>
        <v/>
      </c>
      <c r="E325" s="73">
        <f t="shared" si="11"/>
        <v>307</v>
      </c>
      <c r="F325" s="44" t="str">
        <f t="shared" si="16"/>
        <v/>
      </c>
      <c r="G325" s="110" t="str">
        <f t="shared" si="12"/>
        <v/>
      </c>
      <c r="H325" s="44" t="str">
        <f t="shared" si="13"/>
        <v/>
      </c>
      <c r="I325" s="44" t="str">
        <f t="shared" si="3"/>
        <v/>
      </c>
      <c r="J325" s="44" t="str">
        <f t="shared" si="14"/>
        <v/>
      </c>
      <c r="K325" s="44" t="str">
        <f>IF(E325&lt;=$E$5,IF(F325=0,0,IF(Cotizador!$D$11="fiduciario",0,IF($D$6="endosado",$D$13,IF(Cotizador!$X$116="anual",IF(N325=1,Cotizador!$Y$106,0),Cotizador!$Y$106)))),"")</f>
        <v/>
      </c>
      <c r="L325" s="44" t="str">
        <f t="shared" si="4"/>
        <v/>
      </c>
      <c r="M325" s="2" t="str">
        <f t="shared" si="5"/>
        <v/>
      </c>
      <c r="N325" s="2" t="str">
        <f t="shared" si="15"/>
        <v>#VALUE!</v>
      </c>
      <c r="O325" s="44"/>
      <c r="Q325" s="44"/>
      <c r="R325" s="44"/>
      <c r="S325" s="44"/>
      <c r="T325" s="44"/>
      <c r="U325" s="44"/>
    </row>
    <row r="326" ht="12.75" customHeight="1">
      <c r="A326" s="111" t="str">
        <f t="shared" si="6"/>
        <v/>
      </c>
      <c r="B326" s="108" t="str">
        <f t="shared" si="7"/>
        <v/>
      </c>
      <c r="C326" s="108" t="str">
        <f t="shared" si="8"/>
        <v/>
      </c>
      <c r="D326" s="109" t="str">
        <f t="shared" si="2"/>
        <v/>
      </c>
      <c r="E326" s="73">
        <f t="shared" si="11"/>
        <v>308</v>
      </c>
      <c r="F326" s="44" t="str">
        <f t="shared" si="16"/>
        <v/>
      </c>
      <c r="G326" s="110" t="str">
        <f t="shared" si="12"/>
        <v/>
      </c>
      <c r="H326" s="44" t="str">
        <f t="shared" si="13"/>
        <v/>
      </c>
      <c r="I326" s="44" t="str">
        <f t="shared" si="3"/>
        <v/>
      </c>
      <c r="J326" s="44" t="str">
        <f t="shared" si="14"/>
        <v/>
      </c>
      <c r="K326" s="44" t="str">
        <f>IF(E326&lt;=$E$5,IF(F326=0,0,IF(Cotizador!$D$11="fiduciario",0,IF($D$6="endosado",$D$13,IF(Cotizador!$X$116="anual",IF(N326=1,Cotizador!$Y$106,0),Cotizador!$Y$106)))),"")</f>
        <v/>
      </c>
      <c r="L326" s="44" t="str">
        <f t="shared" si="4"/>
        <v/>
      </c>
      <c r="M326" s="2" t="str">
        <f t="shared" si="5"/>
        <v/>
      </c>
      <c r="N326" s="2" t="str">
        <f t="shared" si="15"/>
        <v>#VALUE!</v>
      </c>
      <c r="O326" s="44"/>
      <c r="Q326" s="44"/>
      <c r="R326" s="44"/>
      <c r="S326" s="44"/>
      <c r="T326" s="44"/>
      <c r="U326" s="44"/>
    </row>
    <row r="327" ht="12.75" customHeight="1">
      <c r="A327" s="111" t="str">
        <f t="shared" si="6"/>
        <v/>
      </c>
      <c r="B327" s="108" t="str">
        <f t="shared" si="7"/>
        <v/>
      </c>
      <c r="C327" s="108" t="str">
        <f t="shared" si="8"/>
        <v/>
      </c>
      <c r="D327" s="109" t="str">
        <f t="shared" si="2"/>
        <v/>
      </c>
      <c r="E327" s="73">
        <f t="shared" si="11"/>
        <v>309</v>
      </c>
      <c r="F327" s="44" t="str">
        <f t="shared" si="16"/>
        <v/>
      </c>
      <c r="G327" s="110" t="str">
        <f t="shared" si="12"/>
        <v/>
      </c>
      <c r="H327" s="44" t="str">
        <f t="shared" si="13"/>
        <v/>
      </c>
      <c r="I327" s="44" t="str">
        <f t="shared" si="3"/>
        <v/>
      </c>
      <c r="J327" s="44" t="str">
        <f t="shared" si="14"/>
        <v/>
      </c>
      <c r="K327" s="44" t="str">
        <f>IF(E327&lt;=$E$5,IF(F327=0,0,IF(Cotizador!$D$11="fiduciario",0,IF($D$6="endosado",$D$13,IF(Cotizador!$X$116="anual",IF(N327=1,Cotizador!$Y$106,0),Cotizador!$Y$106)))),"")</f>
        <v/>
      </c>
      <c r="L327" s="44" t="str">
        <f t="shared" si="4"/>
        <v/>
      </c>
      <c r="M327" s="2" t="str">
        <f t="shared" si="5"/>
        <v/>
      </c>
      <c r="N327" s="2" t="str">
        <f t="shared" si="15"/>
        <v>#VALUE!</v>
      </c>
      <c r="O327" s="44"/>
      <c r="Q327" s="44"/>
      <c r="R327" s="44"/>
      <c r="S327" s="44"/>
      <c r="T327" s="44"/>
      <c r="U327" s="44"/>
    </row>
    <row r="328" ht="12.75" customHeight="1">
      <c r="A328" s="111" t="str">
        <f t="shared" si="6"/>
        <v/>
      </c>
      <c r="B328" s="108" t="str">
        <f t="shared" si="7"/>
        <v/>
      </c>
      <c r="C328" s="108" t="str">
        <f t="shared" si="8"/>
        <v/>
      </c>
      <c r="D328" s="109" t="str">
        <f t="shared" si="2"/>
        <v/>
      </c>
      <c r="E328" s="73">
        <f t="shared" si="11"/>
        <v>310</v>
      </c>
      <c r="F328" s="44" t="str">
        <f t="shared" si="16"/>
        <v/>
      </c>
      <c r="G328" s="110" t="str">
        <f t="shared" si="12"/>
        <v/>
      </c>
      <c r="H328" s="44" t="str">
        <f t="shared" si="13"/>
        <v/>
      </c>
      <c r="I328" s="44" t="str">
        <f t="shared" si="3"/>
        <v/>
      </c>
      <c r="J328" s="44" t="str">
        <f t="shared" si="14"/>
        <v/>
      </c>
      <c r="K328" s="44" t="str">
        <f>IF(E328&lt;=$E$5,IF(F328=0,0,IF(Cotizador!$D$11="fiduciario",0,IF($D$6="endosado",$D$13,IF(Cotizador!$X$116="anual",IF(N328=1,Cotizador!$Y$106,0),Cotizador!$Y$106)))),"")</f>
        <v/>
      </c>
      <c r="L328" s="44" t="str">
        <f t="shared" si="4"/>
        <v/>
      </c>
      <c r="M328" s="2" t="str">
        <f t="shared" si="5"/>
        <v/>
      </c>
      <c r="N328" s="2" t="str">
        <f t="shared" si="15"/>
        <v>#VALUE!</v>
      </c>
      <c r="O328" s="44"/>
      <c r="Q328" s="44"/>
      <c r="R328" s="44"/>
      <c r="S328" s="44"/>
      <c r="T328" s="44"/>
      <c r="U328" s="44"/>
    </row>
    <row r="329" ht="12.75" customHeight="1">
      <c r="A329" s="111" t="str">
        <f t="shared" si="6"/>
        <v/>
      </c>
      <c r="B329" s="108" t="str">
        <f t="shared" si="7"/>
        <v/>
      </c>
      <c r="C329" s="108" t="str">
        <f t="shared" si="8"/>
        <v/>
      </c>
      <c r="D329" s="109" t="str">
        <f t="shared" si="2"/>
        <v/>
      </c>
      <c r="E329" s="73">
        <f t="shared" si="11"/>
        <v>311</v>
      </c>
      <c r="F329" s="44" t="str">
        <f t="shared" si="16"/>
        <v/>
      </c>
      <c r="G329" s="110" t="str">
        <f t="shared" si="12"/>
        <v/>
      </c>
      <c r="H329" s="44" t="str">
        <f t="shared" si="13"/>
        <v/>
      </c>
      <c r="I329" s="44" t="str">
        <f t="shared" si="3"/>
        <v/>
      </c>
      <c r="J329" s="44" t="str">
        <f t="shared" si="14"/>
        <v/>
      </c>
      <c r="K329" s="44" t="str">
        <f>IF(E329&lt;=$E$5,IF(F329=0,0,IF(Cotizador!$D$11="fiduciario",0,IF($D$6="endosado",$D$13,IF(Cotizador!$X$116="anual",IF(N329=1,Cotizador!$Y$106,0),Cotizador!$Y$106)))),"")</f>
        <v/>
      </c>
      <c r="L329" s="44" t="str">
        <f t="shared" si="4"/>
        <v/>
      </c>
      <c r="M329" s="2" t="str">
        <f t="shared" si="5"/>
        <v/>
      </c>
      <c r="N329" s="2" t="str">
        <f t="shared" si="15"/>
        <v>#VALUE!</v>
      </c>
      <c r="O329" s="44"/>
      <c r="Q329" s="44"/>
      <c r="R329" s="44"/>
      <c r="S329" s="44"/>
      <c r="T329" s="44"/>
      <c r="U329" s="44"/>
    </row>
    <row r="330" ht="12.75" customHeight="1">
      <c r="A330" s="111" t="str">
        <f t="shared" si="6"/>
        <v/>
      </c>
      <c r="B330" s="108" t="str">
        <f t="shared" si="7"/>
        <v/>
      </c>
      <c r="C330" s="108" t="str">
        <f t="shared" si="8"/>
        <v/>
      </c>
      <c r="D330" s="109" t="str">
        <f t="shared" si="2"/>
        <v/>
      </c>
      <c r="E330" s="73">
        <f t="shared" si="11"/>
        <v>312</v>
      </c>
      <c r="F330" s="44" t="str">
        <f t="shared" si="16"/>
        <v/>
      </c>
      <c r="G330" s="110" t="str">
        <f t="shared" si="12"/>
        <v/>
      </c>
      <c r="H330" s="44" t="str">
        <f t="shared" si="13"/>
        <v/>
      </c>
      <c r="I330" s="44" t="str">
        <f t="shared" si="3"/>
        <v/>
      </c>
      <c r="J330" s="44" t="str">
        <f t="shared" si="14"/>
        <v/>
      </c>
      <c r="K330" s="44" t="str">
        <f>IF(E330&lt;=$E$5,IF(F330=0,0,IF(Cotizador!$D$11="fiduciario",0,IF($D$6="endosado",$D$13,IF(Cotizador!$X$116="anual",IF(N330=1,Cotizador!$Y$106,0),Cotizador!$Y$106)))),"")</f>
        <v/>
      </c>
      <c r="L330" s="44" t="str">
        <f t="shared" si="4"/>
        <v/>
      </c>
      <c r="M330" s="2" t="str">
        <f t="shared" si="5"/>
        <v/>
      </c>
      <c r="N330" s="2" t="str">
        <f t="shared" si="15"/>
        <v>#VALUE!</v>
      </c>
      <c r="O330" s="44"/>
      <c r="Q330" s="44"/>
      <c r="R330" s="44"/>
      <c r="S330" s="44"/>
      <c r="T330" s="44"/>
      <c r="U330" s="44"/>
    </row>
    <row r="331" ht="12.75" customHeight="1">
      <c r="A331" s="111" t="str">
        <f t="shared" si="6"/>
        <v/>
      </c>
      <c r="B331" s="108" t="str">
        <f t="shared" si="7"/>
        <v/>
      </c>
      <c r="C331" s="108" t="str">
        <f t="shared" si="8"/>
        <v/>
      </c>
      <c r="D331" s="109" t="str">
        <f t="shared" si="2"/>
        <v/>
      </c>
      <c r="E331" s="73">
        <f t="shared" si="11"/>
        <v>313</v>
      </c>
      <c r="F331" s="44" t="str">
        <f t="shared" si="16"/>
        <v/>
      </c>
      <c r="G331" s="110" t="str">
        <f t="shared" si="12"/>
        <v/>
      </c>
      <c r="H331" s="44" t="str">
        <f t="shared" si="13"/>
        <v/>
      </c>
      <c r="I331" s="44" t="str">
        <f t="shared" si="3"/>
        <v/>
      </c>
      <c r="J331" s="44" t="str">
        <f t="shared" si="14"/>
        <v/>
      </c>
      <c r="K331" s="44" t="str">
        <f>IF(E331&lt;=$E$5,IF(F331=0,0,IF(Cotizador!$D$11="fiduciario",0,IF($D$6="endosado",$D$13,IF(Cotizador!$X$116="anual",IF(N331=1,Cotizador!$Y$106,0),Cotizador!$Y$106)))),"")</f>
        <v/>
      </c>
      <c r="L331" s="44" t="str">
        <f t="shared" si="4"/>
        <v/>
      </c>
      <c r="M331" s="2" t="str">
        <f t="shared" si="5"/>
        <v/>
      </c>
      <c r="N331" s="2" t="str">
        <f t="shared" si="15"/>
        <v>#VALUE!</v>
      </c>
      <c r="O331" s="44"/>
      <c r="Q331" s="44"/>
      <c r="R331" s="44"/>
      <c r="S331" s="44"/>
      <c r="T331" s="44"/>
      <c r="U331" s="44"/>
    </row>
    <row r="332" ht="12.75" customHeight="1">
      <c r="A332" s="111" t="str">
        <f t="shared" si="6"/>
        <v/>
      </c>
      <c r="B332" s="108" t="str">
        <f t="shared" si="7"/>
        <v/>
      </c>
      <c r="C332" s="108" t="str">
        <f t="shared" si="8"/>
        <v/>
      </c>
      <c r="D332" s="109" t="str">
        <f t="shared" si="2"/>
        <v/>
      </c>
      <c r="E332" s="73">
        <f t="shared" si="11"/>
        <v>314</v>
      </c>
      <c r="F332" s="44" t="str">
        <f t="shared" si="16"/>
        <v/>
      </c>
      <c r="G332" s="110" t="str">
        <f t="shared" si="12"/>
        <v/>
      </c>
      <c r="H332" s="44" t="str">
        <f t="shared" si="13"/>
        <v/>
      </c>
      <c r="I332" s="44" t="str">
        <f t="shared" si="3"/>
        <v/>
      </c>
      <c r="J332" s="44" t="str">
        <f t="shared" si="14"/>
        <v/>
      </c>
      <c r="K332" s="44" t="str">
        <f>IF(E332&lt;=$E$5,IF(F332=0,0,IF(Cotizador!$D$11="fiduciario",0,IF($D$6="endosado",$D$13,IF(Cotizador!$X$116="anual",IF(N332=1,Cotizador!$Y$106,0),Cotizador!$Y$106)))),"")</f>
        <v/>
      </c>
      <c r="L332" s="44" t="str">
        <f t="shared" si="4"/>
        <v/>
      </c>
      <c r="M332" s="2" t="str">
        <f t="shared" si="5"/>
        <v/>
      </c>
      <c r="N332" s="2" t="str">
        <f t="shared" si="15"/>
        <v>#VALUE!</v>
      </c>
      <c r="O332" s="44"/>
      <c r="Q332" s="44"/>
      <c r="R332" s="44"/>
      <c r="S332" s="44"/>
      <c r="T332" s="44"/>
      <c r="U332" s="44"/>
    </row>
    <row r="333" ht="12.75" customHeight="1">
      <c r="A333" s="111" t="str">
        <f t="shared" si="6"/>
        <v/>
      </c>
      <c r="B333" s="108" t="str">
        <f t="shared" si="7"/>
        <v/>
      </c>
      <c r="C333" s="108" t="str">
        <f t="shared" si="8"/>
        <v/>
      </c>
      <c r="D333" s="109" t="str">
        <f t="shared" si="2"/>
        <v/>
      </c>
      <c r="E333" s="73">
        <f t="shared" si="11"/>
        <v>315</v>
      </c>
      <c r="F333" s="44" t="str">
        <f t="shared" si="16"/>
        <v/>
      </c>
      <c r="G333" s="110" t="str">
        <f t="shared" si="12"/>
        <v/>
      </c>
      <c r="H333" s="44" t="str">
        <f t="shared" si="13"/>
        <v/>
      </c>
      <c r="I333" s="44" t="str">
        <f t="shared" si="3"/>
        <v/>
      </c>
      <c r="J333" s="44" t="str">
        <f t="shared" si="14"/>
        <v/>
      </c>
      <c r="K333" s="44" t="str">
        <f>IF(E333&lt;=$E$5,IF(F333=0,0,IF(Cotizador!$D$11="fiduciario",0,IF($D$6="endosado",$D$13,IF(Cotizador!$X$116="anual",IF(N333=1,Cotizador!$Y$106,0),Cotizador!$Y$106)))),"")</f>
        <v/>
      </c>
      <c r="L333" s="44" t="str">
        <f t="shared" si="4"/>
        <v/>
      </c>
      <c r="M333" s="2" t="str">
        <f t="shared" si="5"/>
        <v/>
      </c>
      <c r="N333" s="2" t="str">
        <f t="shared" si="15"/>
        <v>#VALUE!</v>
      </c>
      <c r="O333" s="44"/>
      <c r="Q333" s="44"/>
      <c r="R333" s="44"/>
      <c r="S333" s="44"/>
      <c r="T333" s="44"/>
      <c r="U333" s="44"/>
    </row>
    <row r="334" ht="12.75" customHeight="1">
      <c r="A334" s="111" t="str">
        <f t="shared" si="6"/>
        <v/>
      </c>
      <c r="B334" s="108" t="str">
        <f t="shared" si="7"/>
        <v/>
      </c>
      <c r="C334" s="108" t="str">
        <f t="shared" si="8"/>
        <v/>
      </c>
      <c r="D334" s="109" t="str">
        <f t="shared" si="2"/>
        <v/>
      </c>
      <c r="E334" s="73">
        <f t="shared" si="11"/>
        <v>316</v>
      </c>
      <c r="F334" s="44" t="str">
        <f t="shared" si="16"/>
        <v/>
      </c>
      <c r="G334" s="110" t="str">
        <f t="shared" si="12"/>
        <v/>
      </c>
      <c r="H334" s="44" t="str">
        <f t="shared" si="13"/>
        <v/>
      </c>
      <c r="I334" s="44" t="str">
        <f t="shared" si="3"/>
        <v/>
      </c>
      <c r="J334" s="44" t="str">
        <f t="shared" si="14"/>
        <v/>
      </c>
      <c r="K334" s="44" t="str">
        <f>IF(E334&lt;=$E$5,IF(F334=0,0,IF(Cotizador!$D$11="fiduciario",0,IF($D$6="endosado",$D$13,IF(Cotizador!$X$116="anual",IF(N334=1,Cotizador!$Y$106,0),Cotizador!$Y$106)))),"")</f>
        <v/>
      </c>
      <c r="L334" s="44" t="str">
        <f t="shared" si="4"/>
        <v/>
      </c>
      <c r="M334" s="2" t="str">
        <f t="shared" si="5"/>
        <v/>
      </c>
      <c r="N334" s="2" t="str">
        <f t="shared" si="15"/>
        <v>#VALUE!</v>
      </c>
      <c r="O334" s="44"/>
      <c r="Q334" s="44"/>
      <c r="R334" s="44"/>
      <c r="S334" s="44"/>
      <c r="T334" s="44"/>
      <c r="U334" s="44"/>
    </row>
    <row r="335" ht="12.75" customHeight="1">
      <c r="A335" s="111" t="str">
        <f t="shared" si="6"/>
        <v/>
      </c>
      <c r="B335" s="108" t="str">
        <f t="shared" si="7"/>
        <v/>
      </c>
      <c r="C335" s="108" t="str">
        <f t="shared" si="8"/>
        <v/>
      </c>
      <c r="D335" s="109" t="str">
        <f t="shared" si="2"/>
        <v/>
      </c>
      <c r="E335" s="73">
        <f t="shared" si="11"/>
        <v>317</v>
      </c>
      <c r="F335" s="44" t="str">
        <f t="shared" si="16"/>
        <v/>
      </c>
      <c r="G335" s="110" t="str">
        <f t="shared" si="12"/>
        <v/>
      </c>
      <c r="H335" s="44" t="str">
        <f t="shared" si="13"/>
        <v/>
      </c>
      <c r="I335" s="44" t="str">
        <f t="shared" si="3"/>
        <v/>
      </c>
      <c r="J335" s="44" t="str">
        <f t="shared" si="14"/>
        <v/>
      </c>
      <c r="K335" s="44" t="str">
        <f>IF(E335&lt;=$E$5,IF(F335=0,0,IF(Cotizador!$D$11="fiduciario",0,IF($D$6="endosado",$D$13,IF(Cotizador!$X$116="anual",IF(N335=1,Cotizador!$Y$106,0),Cotizador!$Y$106)))),"")</f>
        <v/>
      </c>
      <c r="L335" s="44" t="str">
        <f t="shared" si="4"/>
        <v/>
      </c>
      <c r="M335" s="2" t="str">
        <f t="shared" si="5"/>
        <v/>
      </c>
      <c r="N335" s="2" t="str">
        <f t="shared" si="15"/>
        <v>#VALUE!</v>
      </c>
      <c r="O335" s="44"/>
      <c r="Q335" s="44"/>
      <c r="R335" s="44"/>
      <c r="S335" s="44"/>
      <c r="T335" s="44"/>
      <c r="U335" s="44"/>
    </row>
    <row r="336" ht="12.75" customHeight="1">
      <c r="A336" s="111" t="str">
        <f t="shared" si="6"/>
        <v/>
      </c>
      <c r="B336" s="108" t="str">
        <f t="shared" si="7"/>
        <v/>
      </c>
      <c r="C336" s="108" t="str">
        <f t="shared" si="8"/>
        <v/>
      </c>
      <c r="D336" s="109" t="str">
        <f t="shared" si="2"/>
        <v/>
      </c>
      <c r="E336" s="73">
        <f t="shared" si="11"/>
        <v>318</v>
      </c>
      <c r="F336" s="44" t="str">
        <f t="shared" si="16"/>
        <v/>
      </c>
      <c r="G336" s="110" t="str">
        <f t="shared" si="12"/>
        <v/>
      </c>
      <c r="H336" s="44" t="str">
        <f t="shared" si="13"/>
        <v/>
      </c>
      <c r="I336" s="44" t="str">
        <f t="shared" si="3"/>
        <v/>
      </c>
      <c r="J336" s="44" t="str">
        <f t="shared" si="14"/>
        <v/>
      </c>
      <c r="K336" s="44" t="str">
        <f>IF(E336&lt;=$E$5,IF(F336=0,0,IF(Cotizador!$D$11="fiduciario",0,IF($D$6="endosado",$D$13,IF(Cotizador!$X$116="anual",IF(N336=1,Cotizador!$Y$106,0),Cotizador!$Y$106)))),"")</f>
        <v/>
      </c>
      <c r="L336" s="44" t="str">
        <f t="shared" si="4"/>
        <v/>
      </c>
      <c r="M336" s="2" t="str">
        <f t="shared" si="5"/>
        <v/>
      </c>
      <c r="N336" s="2" t="str">
        <f t="shared" si="15"/>
        <v>#VALUE!</v>
      </c>
      <c r="O336" s="44"/>
      <c r="Q336" s="44"/>
      <c r="R336" s="44"/>
      <c r="S336" s="44"/>
      <c r="T336" s="44"/>
      <c r="U336" s="44"/>
    </row>
    <row r="337" ht="12.75" customHeight="1">
      <c r="A337" s="111" t="str">
        <f t="shared" si="6"/>
        <v/>
      </c>
      <c r="B337" s="108" t="str">
        <f t="shared" si="7"/>
        <v/>
      </c>
      <c r="C337" s="108" t="str">
        <f t="shared" si="8"/>
        <v/>
      </c>
      <c r="D337" s="109" t="str">
        <f t="shared" si="2"/>
        <v/>
      </c>
      <c r="E337" s="73">
        <f t="shared" si="11"/>
        <v>319</v>
      </c>
      <c r="F337" s="44" t="str">
        <f t="shared" si="16"/>
        <v/>
      </c>
      <c r="G337" s="110" t="str">
        <f t="shared" si="12"/>
        <v/>
      </c>
      <c r="H337" s="44" t="str">
        <f t="shared" si="13"/>
        <v/>
      </c>
      <c r="I337" s="44" t="str">
        <f t="shared" si="3"/>
        <v/>
      </c>
      <c r="J337" s="44" t="str">
        <f t="shared" si="14"/>
        <v/>
      </c>
      <c r="K337" s="44" t="str">
        <f>IF(E337&lt;=$E$5,IF(F337=0,0,IF(Cotizador!$D$11="fiduciario",0,IF($D$6="endosado",$D$13,IF(Cotizador!$X$116="anual",IF(N337=1,Cotizador!$Y$106,0),Cotizador!$Y$106)))),"")</f>
        <v/>
      </c>
      <c r="L337" s="44" t="str">
        <f t="shared" si="4"/>
        <v/>
      </c>
      <c r="M337" s="2" t="str">
        <f t="shared" si="5"/>
        <v/>
      </c>
      <c r="N337" s="2" t="str">
        <f t="shared" si="15"/>
        <v>#VALUE!</v>
      </c>
      <c r="O337" s="44"/>
      <c r="Q337" s="44"/>
      <c r="R337" s="44"/>
      <c r="S337" s="44"/>
      <c r="T337" s="44"/>
      <c r="U337" s="44"/>
    </row>
    <row r="338" ht="12.75" customHeight="1">
      <c r="A338" s="111" t="str">
        <f t="shared" si="6"/>
        <v/>
      </c>
      <c r="B338" s="108" t="str">
        <f t="shared" si="7"/>
        <v/>
      </c>
      <c r="C338" s="108" t="str">
        <f t="shared" si="8"/>
        <v/>
      </c>
      <c r="D338" s="109" t="str">
        <f t="shared" si="2"/>
        <v/>
      </c>
      <c r="E338" s="73">
        <f t="shared" si="11"/>
        <v>320</v>
      </c>
      <c r="F338" s="44" t="str">
        <f t="shared" si="16"/>
        <v/>
      </c>
      <c r="G338" s="110" t="str">
        <f t="shared" si="12"/>
        <v/>
      </c>
      <c r="H338" s="44" t="str">
        <f t="shared" si="13"/>
        <v/>
      </c>
      <c r="I338" s="44" t="str">
        <f t="shared" si="3"/>
        <v/>
      </c>
      <c r="J338" s="44" t="str">
        <f t="shared" si="14"/>
        <v/>
      </c>
      <c r="K338" s="44" t="str">
        <f>IF(E338&lt;=$E$5,IF(F338=0,0,IF(Cotizador!$D$11="fiduciario",0,IF($D$6="endosado",$D$13,IF(Cotizador!$X$116="anual",IF(N338=1,Cotizador!$Y$106,0),Cotizador!$Y$106)))),"")</f>
        <v/>
      </c>
      <c r="L338" s="44" t="str">
        <f t="shared" si="4"/>
        <v/>
      </c>
      <c r="M338" s="2" t="str">
        <f t="shared" si="5"/>
        <v/>
      </c>
      <c r="N338" s="2" t="str">
        <f t="shared" si="15"/>
        <v>#VALUE!</v>
      </c>
      <c r="O338" s="44"/>
      <c r="Q338" s="44"/>
      <c r="R338" s="44"/>
      <c r="S338" s="44"/>
      <c r="T338" s="44"/>
      <c r="U338" s="44"/>
    </row>
    <row r="339" ht="12.75" customHeight="1">
      <c r="A339" s="111" t="str">
        <f t="shared" si="6"/>
        <v/>
      </c>
      <c r="B339" s="108" t="str">
        <f t="shared" si="7"/>
        <v/>
      </c>
      <c r="C339" s="108" t="str">
        <f t="shared" si="8"/>
        <v/>
      </c>
      <c r="D339" s="109" t="str">
        <f t="shared" si="2"/>
        <v/>
      </c>
      <c r="E339" s="73">
        <f t="shared" si="11"/>
        <v>321</v>
      </c>
      <c r="F339" s="44" t="str">
        <f t="shared" si="16"/>
        <v/>
      </c>
      <c r="G339" s="110" t="str">
        <f t="shared" si="12"/>
        <v/>
      </c>
      <c r="H339" s="44" t="str">
        <f t="shared" si="13"/>
        <v/>
      </c>
      <c r="I339" s="44" t="str">
        <f t="shared" si="3"/>
        <v/>
      </c>
      <c r="J339" s="44" t="str">
        <f t="shared" si="14"/>
        <v/>
      </c>
      <c r="K339" s="44" t="str">
        <f>IF(E339&lt;=$E$5,IF(F339=0,0,IF(Cotizador!$D$11="fiduciario",0,IF($D$6="endosado",$D$13,IF(Cotizador!$X$116="anual",IF(N339=1,Cotizador!$Y$106,0),Cotizador!$Y$106)))),"")</f>
        <v/>
      </c>
      <c r="L339" s="44" t="str">
        <f t="shared" si="4"/>
        <v/>
      </c>
      <c r="M339" s="2" t="str">
        <f t="shared" si="5"/>
        <v/>
      </c>
      <c r="N339" s="2" t="str">
        <f t="shared" si="15"/>
        <v>#VALUE!</v>
      </c>
      <c r="O339" s="44"/>
      <c r="Q339" s="44"/>
      <c r="R339" s="44"/>
      <c r="S339" s="44"/>
      <c r="T339" s="44"/>
      <c r="U339" s="44"/>
    </row>
    <row r="340" ht="12.75" customHeight="1">
      <c r="A340" s="111" t="str">
        <f t="shared" si="6"/>
        <v/>
      </c>
      <c r="B340" s="108" t="str">
        <f t="shared" si="7"/>
        <v/>
      </c>
      <c r="C340" s="108" t="str">
        <f t="shared" si="8"/>
        <v/>
      </c>
      <c r="D340" s="109" t="str">
        <f t="shared" si="2"/>
        <v/>
      </c>
      <c r="E340" s="73">
        <f t="shared" si="11"/>
        <v>322</v>
      </c>
      <c r="F340" s="44" t="str">
        <f t="shared" si="16"/>
        <v/>
      </c>
      <c r="G340" s="110" t="str">
        <f t="shared" si="12"/>
        <v/>
      </c>
      <c r="H340" s="44" t="str">
        <f t="shared" si="13"/>
        <v/>
      </c>
      <c r="I340" s="44" t="str">
        <f t="shared" si="3"/>
        <v/>
      </c>
      <c r="J340" s="44" t="str">
        <f t="shared" si="14"/>
        <v/>
      </c>
      <c r="K340" s="44" t="str">
        <f>IF(E340&lt;=$E$5,IF(F340=0,0,IF(Cotizador!$D$11="fiduciario",0,IF($D$6="endosado",$D$13,IF(Cotizador!$X$116="anual",IF(N340=1,Cotizador!$Y$106,0),Cotizador!$Y$106)))),"")</f>
        <v/>
      </c>
      <c r="L340" s="44" t="str">
        <f t="shared" si="4"/>
        <v/>
      </c>
      <c r="M340" s="2" t="str">
        <f t="shared" si="5"/>
        <v/>
      </c>
      <c r="N340" s="2" t="str">
        <f t="shared" si="15"/>
        <v>#VALUE!</v>
      </c>
      <c r="O340" s="44"/>
      <c r="Q340" s="44"/>
      <c r="R340" s="44"/>
      <c r="S340" s="44"/>
      <c r="T340" s="44"/>
      <c r="U340" s="44"/>
    </row>
    <row r="341" ht="12.75" customHeight="1">
      <c r="A341" s="111" t="str">
        <f t="shared" si="6"/>
        <v/>
      </c>
      <c r="B341" s="108" t="str">
        <f t="shared" si="7"/>
        <v/>
      </c>
      <c r="C341" s="108" t="str">
        <f t="shared" si="8"/>
        <v/>
      </c>
      <c r="D341" s="109" t="str">
        <f t="shared" si="2"/>
        <v/>
      </c>
      <c r="E341" s="73">
        <f t="shared" si="11"/>
        <v>323</v>
      </c>
      <c r="F341" s="44" t="str">
        <f t="shared" si="16"/>
        <v/>
      </c>
      <c r="G341" s="110" t="str">
        <f t="shared" si="12"/>
        <v/>
      </c>
      <c r="H341" s="44" t="str">
        <f t="shared" si="13"/>
        <v/>
      </c>
      <c r="I341" s="44" t="str">
        <f t="shared" si="3"/>
        <v/>
      </c>
      <c r="J341" s="44" t="str">
        <f t="shared" si="14"/>
        <v/>
      </c>
      <c r="K341" s="44" t="str">
        <f>IF(E341&lt;=$E$5,IF(F341=0,0,IF(Cotizador!$D$11="fiduciario",0,IF($D$6="endosado",$D$13,IF(Cotizador!$X$116="anual",IF(N341=1,Cotizador!$Y$106,0),Cotizador!$Y$106)))),"")</f>
        <v/>
      </c>
      <c r="L341" s="44" t="str">
        <f t="shared" si="4"/>
        <v/>
      </c>
      <c r="M341" s="2" t="str">
        <f t="shared" si="5"/>
        <v/>
      </c>
      <c r="N341" s="2" t="str">
        <f t="shared" si="15"/>
        <v>#VALUE!</v>
      </c>
      <c r="O341" s="44"/>
      <c r="Q341" s="44"/>
      <c r="R341" s="44"/>
      <c r="S341" s="44"/>
      <c r="T341" s="44"/>
      <c r="U341" s="44"/>
    </row>
    <row r="342" ht="12.75" customHeight="1">
      <c r="A342" s="111" t="str">
        <f t="shared" si="6"/>
        <v/>
      </c>
      <c r="B342" s="108" t="str">
        <f t="shared" si="7"/>
        <v/>
      </c>
      <c r="C342" s="108" t="str">
        <f t="shared" si="8"/>
        <v/>
      </c>
      <c r="D342" s="109" t="str">
        <f t="shared" si="2"/>
        <v/>
      </c>
      <c r="E342" s="73">
        <f t="shared" si="11"/>
        <v>324</v>
      </c>
      <c r="F342" s="44" t="str">
        <f t="shared" si="16"/>
        <v/>
      </c>
      <c r="G342" s="110" t="str">
        <f t="shared" si="12"/>
        <v/>
      </c>
      <c r="H342" s="44" t="str">
        <f t="shared" si="13"/>
        <v/>
      </c>
      <c r="I342" s="44" t="str">
        <f t="shared" si="3"/>
        <v/>
      </c>
      <c r="J342" s="44" t="str">
        <f t="shared" si="14"/>
        <v/>
      </c>
      <c r="K342" s="44" t="str">
        <f>IF(E342&lt;=$E$5,IF(F342=0,0,IF(Cotizador!$D$11="fiduciario",0,IF($D$6="endosado",$D$13,IF(Cotizador!$X$116="anual",IF(N342=1,Cotizador!$Y$106,0),Cotizador!$Y$106)))),"")</f>
        <v/>
      </c>
      <c r="L342" s="44" t="str">
        <f t="shared" si="4"/>
        <v/>
      </c>
      <c r="M342" s="2" t="str">
        <f t="shared" si="5"/>
        <v/>
      </c>
      <c r="N342" s="2" t="str">
        <f t="shared" si="15"/>
        <v>#VALUE!</v>
      </c>
      <c r="O342" s="44"/>
      <c r="Q342" s="44"/>
      <c r="R342" s="44"/>
      <c r="S342" s="44"/>
      <c r="T342" s="44"/>
      <c r="U342" s="44"/>
    </row>
    <row r="343" ht="12.75" customHeight="1">
      <c r="A343" s="111" t="str">
        <f t="shared" si="6"/>
        <v/>
      </c>
      <c r="B343" s="108" t="str">
        <f t="shared" si="7"/>
        <v/>
      </c>
      <c r="C343" s="108" t="str">
        <f t="shared" si="8"/>
        <v/>
      </c>
      <c r="D343" s="109" t="str">
        <f t="shared" si="2"/>
        <v/>
      </c>
      <c r="E343" s="73">
        <f t="shared" si="11"/>
        <v>325</v>
      </c>
      <c r="F343" s="44" t="str">
        <f t="shared" si="16"/>
        <v/>
      </c>
      <c r="G343" s="110" t="str">
        <f t="shared" si="12"/>
        <v/>
      </c>
      <c r="H343" s="44" t="str">
        <f t="shared" si="13"/>
        <v/>
      </c>
      <c r="I343" s="44" t="str">
        <f t="shared" si="3"/>
        <v/>
      </c>
      <c r="J343" s="44" t="str">
        <f t="shared" si="14"/>
        <v/>
      </c>
      <c r="K343" s="44" t="str">
        <f>IF(E343&lt;=$E$5,IF(F343=0,0,IF(Cotizador!$D$11="fiduciario",0,IF($D$6="endosado",$D$13,IF(Cotizador!$X$116="anual",IF(N343=1,Cotizador!$Y$106,0),Cotizador!$Y$106)))),"")</f>
        <v/>
      </c>
      <c r="L343" s="44" t="str">
        <f t="shared" si="4"/>
        <v/>
      </c>
      <c r="M343" s="2" t="str">
        <f t="shared" si="5"/>
        <v/>
      </c>
      <c r="N343" s="2" t="str">
        <f t="shared" si="15"/>
        <v>#VALUE!</v>
      </c>
      <c r="O343" s="44"/>
      <c r="Q343" s="44"/>
      <c r="R343" s="44"/>
      <c r="S343" s="44"/>
      <c r="T343" s="44"/>
      <c r="U343" s="44"/>
    </row>
    <row r="344" ht="12.75" customHeight="1">
      <c r="A344" s="111" t="str">
        <f t="shared" si="6"/>
        <v/>
      </c>
      <c r="B344" s="108" t="str">
        <f t="shared" si="7"/>
        <v/>
      </c>
      <c r="C344" s="108" t="str">
        <f t="shared" si="8"/>
        <v/>
      </c>
      <c r="D344" s="109" t="str">
        <f t="shared" si="2"/>
        <v/>
      </c>
      <c r="E344" s="73">
        <f t="shared" si="11"/>
        <v>326</v>
      </c>
      <c r="F344" s="44" t="str">
        <f t="shared" si="16"/>
        <v/>
      </c>
      <c r="G344" s="110" t="str">
        <f t="shared" si="12"/>
        <v/>
      </c>
      <c r="H344" s="44" t="str">
        <f t="shared" si="13"/>
        <v/>
      </c>
      <c r="I344" s="44" t="str">
        <f t="shared" si="3"/>
        <v/>
      </c>
      <c r="J344" s="44" t="str">
        <f t="shared" si="14"/>
        <v/>
      </c>
      <c r="K344" s="44" t="str">
        <f>IF(E344&lt;=$E$5,IF(F344=0,0,IF(Cotizador!$D$11="fiduciario",0,IF($D$6="endosado",$D$13,IF(Cotizador!$X$116="anual",IF(N344=1,Cotizador!$Y$106,0),Cotizador!$Y$106)))),"")</f>
        <v/>
      </c>
      <c r="L344" s="44" t="str">
        <f t="shared" si="4"/>
        <v/>
      </c>
      <c r="M344" s="2" t="str">
        <f t="shared" si="5"/>
        <v/>
      </c>
      <c r="N344" s="2" t="str">
        <f t="shared" si="15"/>
        <v>#VALUE!</v>
      </c>
      <c r="O344" s="44"/>
      <c r="Q344" s="44"/>
      <c r="R344" s="44"/>
      <c r="S344" s="44"/>
      <c r="T344" s="44"/>
      <c r="U344" s="44"/>
    </row>
    <row r="345" ht="12.75" customHeight="1">
      <c r="A345" s="111" t="str">
        <f t="shared" si="6"/>
        <v/>
      </c>
      <c r="B345" s="108" t="str">
        <f t="shared" si="7"/>
        <v/>
      </c>
      <c r="C345" s="108" t="str">
        <f t="shared" si="8"/>
        <v/>
      </c>
      <c r="D345" s="109" t="str">
        <f t="shared" si="2"/>
        <v/>
      </c>
      <c r="E345" s="73">
        <f t="shared" si="11"/>
        <v>327</v>
      </c>
      <c r="F345" s="44" t="str">
        <f t="shared" si="16"/>
        <v/>
      </c>
      <c r="G345" s="110" t="str">
        <f t="shared" si="12"/>
        <v/>
      </c>
      <c r="H345" s="44" t="str">
        <f t="shared" si="13"/>
        <v/>
      </c>
      <c r="I345" s="44" t="str">
        <f t="shared" si="3"/>
        <v/>
      </c>
      <c r="J345" s="44" t="str">
        <f t="shared" si="14"/>
        <v/>
      </c>
      <c r="K345" s="44" t="str">
        <f>IF(E345&lt;=$E$5,IF(F345=0,0,IF(Cotizador!$D$11="fiduciario",0,IF($D$6="endosado",$D$13,IF(Cotizador!$X$116="anual",IF(N345=1,Cotizador!$Y$106,0),Cotizador!$Y$106)))),"")</f>
        <v/>
      </c>
      <c r="L345" s="44" t="str">
        <f t="shared" si="4"/>
        <v/>
      </c>
      <c r="M345" s="2" t="str">
        <f t="shared" si="5"/>
        <v/>
      </c>
      <c r="N345" s="2" t="str">
        <f t="shared" si="15"/>
        <v>#VALUE!</v>
      </c>
      <c r="O345" s="44"/>
      <c r="Q345" s="44"/>
      <c r="R345" s="44"/>
      <c r="S345" s="44"/>
      <c r="T345" s="44"/>
      <c r="U345" s="44"/>
    </row>
    <row r="346" ht="12.75" customHeight="1">
      <c r="A346" s="111" t="str">
        <f t="shared" si="6"/>
        <v/>
      </c>
      <c r="B346" s="108" t="str">
        <f t="shared" si="7"/>
        <v/>
      </c>
      <c r="C346" s="108" t="str">
        <f t="shared" si="8"/>
        <v/>
      </c>
      <c r="D346" s="109" t="str">
        <f t="shared" si="2"/>
        <v/>
      </c>
      <c r="E346" s="73">
        <f t="shared" si="11"/>
        <v>328</v>
      </c>
      <c r="F346" s="44" t="str">
        <f t="shared" si="16"/>
        <v/>
      </c>
      <c r="G346" s="110" t="str">
        <f t="shared" si="12"/>
        <v/>
      </c>
      <c r="H346" s="44" t="str">
        <f t="shared" si="13"/>
        <v/>
      </c>
      <c r="I346" s="44" t="str">
        <f t="shared" si="3"/>
        <v/>
      </c>
      <c r="J346" s="44" t="str">
        <f t="shared" si="14"/>
        <v/>
      </c>
      <c r="K346" s="44" t="str">
        <f>IF(E346&lt;=$E$5,IF(F346=0,0,IF(Cotizador!$D$11="fiduciario",0,IF($D$6="endosado",$D$13,IF(Cotizador!$X$116="anual",IF(N346=1,Cotizador!$Y$106,0),Cotizador!$Y$106)))),"")</f>
        <v/>
      </c>
      <c r="L346" s="44" t="str">
        <f t="shared" si="4"/>
        <v/>
      </c>
      <c r="M346" s="2" t="str">
        <f t="shared" si="5"/>
        <v/>
      </c>
      <c r="N346" s="2" t="str">
        <f t="shared" si="15"/>
        <v>#VALUE!</v>
      </c>
      <c r="O346" s="44"/>
      <c r="Q346" s="44"/>
      <c r="R346" s="44"/>
      <c r="S346" s="44"/>
      <c r="T346" s="44"/>
      <c r="U346" s="44"/>
    </row>
    <row r="347" ht="12.75" customHeight="1">
      <c r="A347" s="111" t="str">
        <f t="shared" si="6"/>
        <v/>
      </c>
      <c r="B347" s="108" t="str">
        <f t="shared" si="7"/>
        <v/>
      </c>
      <c r="C347" s="108" t="str">
        <f t="shared" si="8"/>
        <v/>
      </c>
      <c r="D347" s="109" t="str">
        <f t="shared" si="2"/>
        <v/>
      </c>
      <c r="E347" s="73">
        <f t="shared" si="11"/>
        <v>329</v>
      </c>
      <c r="F347" s="44" t="str">
        <f t="shared" si="16"/>
        <v/>
      </c>
      <c r="G347" s="110" t="str">
        <f t="shared" si="12"/>
        <v/>
      </c>
      <c r="H347" s="44" t="str">
        <f t="shared" si="13"/>
        <v/>
      </c>
      <c r="I347" s="44" t="str">
        <f t="shared" si="3"/>
        <v/>
      </c>
      <c r="J347" s="44" t="str">
        <f t="shared" si="14"/>
        <v/>
      </c>
      <c r="K347" s="44" t="str">
        <f>IF(E347&lt;=$E$5,IF(F347=0,0,IF(Cotizador!$D$11="fiduciario",0,IF($D$6="endosado",$D$13,IF(Cotizador!$X$116="anual",IF(N347=1,Cotizador!$Y$106,0),Cotizador!$Y$106)))),"")</f>
        <v/>
      </c>
      <c r="L347" s="44" t="str">
        <f t="shared" si="4"/>
        <v/>
      </c>
      <c r="M347" s="2" t="str">
        <f t="shared" si="5"/>
        <v/>
      </c>
      <c r="N347" s="2" t="str">
        <f t="shared" si="15"/>
        <v>#VALUE!</v>
      </c>
      <c r="O347" s="44"/>
      <c r="Q347" s="44"/>
      <c r="R347" s="44"/>
      <c r="S347" s="44"/>
      <c r="T347" s="44"/>
      <c r="U347" s="44"/>
    </row>
    <row r="348" ht="12.75" customHeight="1">
      <c r="A348" s="111" t="str">
        <f t="shared" si="6"/>
        <v/>
      </c>
      <c r="B348" s="108" t="str">
        <f t="shared" si="7"/>
        <v/>
      </c>
      <c r="C348" s="108" t="str">
        <f t="shared" si="8"/>
        <v/>
      </c>
      <c r="D348" s="109" t="str">
        <f t="shared" si="2"/>
        <v/>
      </c>
      <c r="E348" s="73">
        <f t="shared" si="11"/>
        <v>330</v>
      </c>
      <c r="F348" s="44" t="str">
        <f t="shared" si="16"/>
        <v/>
      </c>
      <c r="G348" s="110" t="str">
        <f t="shared" si="12"/>
        <v/>
      </c>
      <c r="H348" s="44" t="str">
        <f t="shared" si="13"/>
        <v/>
      </c>
      <c r="I348" s="44" t="str">
        <f t="shared" si="3"/>
        <v/>
      </c>
      <c r="J348" s="44" t="str">
        <f t="shared" si="14"/>
        <v/>
      </c>
      <c r="K348" s="44" t="str">
        <f>IF(E348&lt;=$E$5,IF(F348=0,0,IF(Cotizador!$D$11="fiduciario",0,IF($D$6="endosado",$D$13,IF(Cotizador!$X$116="anual",IF(N348=1,Cotizador!$Y$106,0),Cotizador!$Y$106)))),"")</f>
        <v/>
      </c>
      <c r="L348" s="44" t="str">
        <f t="shared" si="4"/>
        <v/>
      </c>
      <c r="M348" s="2" t="str">
        <f t="shared" si="5"/>
        <v/>
      </c>
      <c r="N348" s="2" t="str">
        <f t="shared" si="15"/>
        <v>#VALUE!</v>
      </c>
      <c r="O348" s="44"/>
      <c r="Q348" s="44"/>
      <c r="R348" s="44"/>
      <c r="S348" s="44"/>
      <c r="T348" s="44"/>
      <c r="U348" s="44"/>
    </row>
    <row r="349" ht="12.75" customHeight="1">
      <c r="A349" s="111" t="str">
        <f t="shared" si="6"/>
        <v/>
      </c>
      <c r="B349" s="108" t="str">
        <f t="shared" si="7"/>
        <v/>
      </c>
      <c r="C349" s="108" t="str">
        <f t="shared" si="8"/>
        <v/>
      </c>
      <c r="D349" s="109" t="str">
        <f t="shared" si="2"/>
        <v/>
      </c>
      <c r="E349" s="73">
        <f t="shared" si="11"/>
        <v>331</v>
      </c>
      <c r="F349" s="44" t="str">
        <f t="shared" si="16"/>
        <v/>
      </c>
      <c r="G349" s="110" t="str">
        <f t="shared" si="12"/>
        <v/>
      </c>
      <c r="H349" s="44" t="str">
        <f t="shared" si="13"/>
        <v/>
      </c>
      <c r="I349" s="44" t="str">
        <f t="shared" si="3"/>
        <v/>
      </c>
      <c r="J349" s="44" t="str">
        <f t="shared" si="14"/>
        <v/>
      </c>
      <c r="K349" s="44" t="str">
        <f>IF(E349&lt;=$E$5,IF(F349=0,0,IF(Cotizador!$D$11="fiduciario",0,IF($D$6="endosado",$D$13,IF(Cotizador!$X$116="anual",IF(N349=1,Cotizador!$Y$106,0),Cotizador!$Y$106)))),"")</f>
        <v/>
      </c>
      <c r="L349" s="44" t="str">
        <f t="shared" si="4"/>
        <v/>
      </c>
      <c r="M349" s="2" t="str">
        <f t="shared" si="5"/>
        <v/>
      </c>
      <c r="N349" s="2" t="str">
        <f t="shared" si="15"/>
        <v>#VALUE!</v>
      </c>
      <c r="O349" s="44"/>
      <c r="Q349" s="44"/>
      <c r="R349" s="44"/>
      <c r="S349" s="44"/>
      <c r="T349" s="44"/>
      <c r="U349" s="44"/>
    </row>
    <row r="350" ht="12.75" customHeight="1">
      <c r="A350" s="111" t="str">
        <f t="shared" si="6"/>
        <v/>
      </c>
      <c r="B350" s="108" t="str">
        <f t="shared" si="7"/>
        <v/>
      </c>
      <c r="C350" s="108" t="str">
        <f t="shared" si="8"/>
        <v/>
      </c>
      <c r="D350" s="109" t="str">
        <f t="shared" si="2"/>
        <v/>
      </c>
      <c r="E350" s="73">
        <f t="shared" si="11"/>
        <v>332</v>
      </c>
      <c r="F350" s="44" t="str">
        <f t="shared" si="16"/>
        <v/>
      </c>
      <c r="G350" s="110" t="str">
        <f t="shared" si="12"/>
        <v/>
      </c>
      <c r="H350" s="44" t="str">
        <f t="shared" si="13"/>
        <v/>
      </c>
      <c r="I350" s="44" t="str">
        <f t="shared" si="3"/>
        <v/>
      </c>
      <c r="J350" s="44" t="str">
        <f t="shared" si="14"/>
        <v/>
      </c>
      <c r="K350" s="44" t="str">
        <f>IF(E350&lt;=$E$5,IF(F350=0,0,IF(Cotizador!$D$11="fiduciario",0,IF($D$6="endosado",$D$13,IF(Cotizador!$X$116="anual",IF(N350=1,Cotizador!$Y$106,0),Cotizador!$Y$106)))),"")</f>
        <v/>
      </c>
      <c r="L350" s="44" t="str">
        <f t="shared" si="4"/>
        <v/>
      </c>
      <c r="M350" s="2" t="str">
        <f t="shared" si="5"/>
        <v/>
      </c>
      <c r="N350" s="2" t="str">
        <f t="shared" si="15"/>
        <v>#VALUE!</v>
      </c>
      <c r="O350" s="44"/>
      <c r="Q350" s="44"/>
      <c r="R350" s="44"/>
      <c r="S350" s="44"/>
      <c r="T350" s="44"/>
      <c r="U350" s="44"/>
    </row>
    <row r="351" ht="12.75" customHeight="1">
      <c r="A351" s="111" t="str">
        <f t="shared" si="6"/>
        <v/>
      </c>
      <c r="B351" s="108" t="str">
        <f t="shared" si="7"/>
        <v/>
      </c>
      <c r="C351" s="108" t="str">
        <f t="shared" si="8"/>
        <v/>
      </c>
      <c r="D351" s="109" t="str">
        <f t="shared" si="2"/>
        <v/>
      </c>
      <c r="E351" s="73">
        <f t="shared" si="11"/>
        <v>333</v>
      </c>
      <c r="F351" s="44" t="str">
        <f t="shared" si="16"/>
        <v/>
      </c>
      <c r="G351" s="110" t="str">
        <f t="shared" si="12"/>
        <v/>
      </c>
      <c r="H351" s="44" t="str">
        <f t="shared" si="13"/>
        <v/>
      </c>
      <c r="I351" s="44" t="str">
        <f t="shared" si="3"/>
        <v/>
      </c>
      <c r="J351" s="44" t="str">
        <f t="shared" si="14"/>
        <v/>
      </c>
      <c r="K351" s="44" t="str">
        <f>IF(E351&lt;=$E$5,IF(F351=0,0,IF(Cotizador!$D$11="fiduciario",0,IF($D$6="endosado",$D$13,IF(Cotizador!$X$116="anual",IF(N351=1,Cotizador!$Y$106,0),Cotizador!$Y$106)))),"")</f>
        <v/>
      </c>
      <c r="L351" s="44" t="str">
        <f t="shared" si="4"/>
        <v/>
      </c>
      <c r="M351" s="2" t="str">
        <f t="shared" si="5"/>
        <v/>
      </c>
      <c r="N351" s="2" t="str">
        <f t="shared" si="15"/>
        <v>#VALUE!</v>
      </c>
      <c r="O351" s="44"/>
      <c r="Q351" s="44"/>
      <c r="R351" s="44"/>
      <c r="S351" s="44"/>
      <c r="T351" s="44"/>
      <c r="U351" s="44"/>
    </row>
    <row r="352" ht="12.75" customHeight="1">
      <c r="A352" s="111" t="str">
        <f t="shared" si="6"/>
        <v/>
      </c>
      <c r="B352" s="108" t="str">
        <f t="shared" si="7"/>
        <v/>
      </c>
      <c r="C352" s="108" t="str">
        <f t="shared" si="8"/>
        <v/>
      </c>
      <c r="D352" s="109" t="str">
        <f t="shared" si="2"/>
        <v/>
      </c>
      <c r="E352" s="73">
        <f t="shared" si="11"/>
        <v>334</v>
      </c>
      <c r="F352" s="44" t="str">
        <f t="shared" si="16"/>
        <v/>
      </c>
      <c r="G352" s="110" t="str">
        <f t="shared" si="12"/>
        <v/>
      </c>
      <c r="H352" s="44" t="str">
        <f t="shared" si="13"/>
        <v/>
      </c>
      <c r="I352" s="44" t="str">
        <f t="shared" si="3"/>
        <v/>
      </c>
      <c r="J352" s="44" t="str">
        <f t="shared" si="14"/>
        <v/>
      </c>
      <c r="K352" s="44" t="str">
        <f>IF(E352&lt;=$E$5,IF(F352=0,0,IF(Cotizador!$D$11="fiduciario",0,IF($D$6="endosado",$D$13,IF(Cotizador!$X$116="anual",IF(N352=1,Cotizador!$Y$106,0),Cotizador!$Y$106)))),"")</f>
        <v/>
      </c>
      <c r="L352" s="44" t="str">
        <f t="shared" si="4"/>
        <v/>
      </c>
      <c r="M352" s="2" t="str">
        <f t="shared" si="5"/>
        <v/>
      </c>
      <c r="N352" s="2" t="str">
        <f t="shared" si="15"/>
        <v>#VALUE!</v>
      </c>
      <c r="O352" s="44"/>
      <c r="Q352" s="44"/>
      <c r="R352" s="44"/>
      <c r="S352" s="44"/>
      <c r="T352" s="44"/>
      <c r="U352" s="44"/>
    </row>
    <row r="353" ht="12.75" customHeight="1">
      <c r="A353" s="111" t="str">
        <f t="shared" si="6"/>
        <v/>
      </c>
      <c r="B353" s="108" t="str">
        <f t="shared" si="7"/>
        <v/>
      </c>
      <c r="C353" s="108" t="str">
        <f t="shared" si="8"/>
        <v/>
      </c>
      <c r="D353" s="109" t="str">
        <f t="shared" si="2"/>
        <v/>
      </c>
      <c r="E353" s="73">
        <f t="shared" si="11"/>
        <v>335</v>
      </c>
      <c r="F353" s="44" t="str">
        <f t="shared" si="16"/>
        <v/>
      </c>
      <c r="G353" s="110" t="str">
        <f t="shared" si="12"/>
        <v/>
      </c>
      <c r="H353" s="44" t="str">
        <f t="shared" si="13"/>
        <v/>
      </c>
      <c r="I353" s="44" t="str">
        <f t="shared" si="3"/>
        <v/>
      </c>
      <c r="J353" s="44" t="str">
        <f t="shared" si="14"/>
        <v/>
      </c>
      <c r="K353" s="44" t="str">
        <f>IF(E353&lt;=$E$5,IF(F353=0,0,IF(Cotizador!$D$11="fiduciario",0,IF($D$6="endosado",$D$13,IF(Cotizador!$X$116="anual",IF(N353=1,Cotizador!$Y$106,0),Cotizador!$Y$106)))),"")</f>
        <v/>
      </c>
      <c r="L353" s="44" t="str">
        <f t="shared" si="4"/>
        <v/>
      </c>
      <c r="M353" s="2" t="str">
        <f t="shared" si="5"/>
        <v/>
      </c>
      <c r="N353" s="2" t="str">
        <f t="shared" si="15"/>
        <v>#VALUE!</v>
      </c>
      <c r="O353" s="44"/>
      <c r="Q353" s="44"/>
      <c r="R353" s="44"/>
      <c r="S353" s="44"/>
      <c r="T353" s="44"/>
      <c r="U353" s="44"/>
    </row>
    <row r="354" ht="12.75" customHeight="1">
      <c r="A354" s="111" t="str">
        <f t="shared" si="6"/>
        <v/>
      </c>
      <c r="B354" s="108" t="str">
        <f t="shared" si="7"/>
        <v/>
      </c>
      <c r="C354" s="108" t="str">
        <f t="shared" si="8"/>
        <v/>
      </c>
      <c r="D354" s="109" t="str">
        <f t="shared" si="2"/>
        <v/>
      </c>
      <c r="E354" s="73">
        <f t="shared" si="11"/>
        <v>336</v>
      </c>
      <c r="F354" s="44" t="str">
        <f t="shared" si="16"/>
        <v/>
      </c>
      <c r="G354" s="110" t="str">
        <f t="shared" si="12"/>
        <v/>
      </c>
      <c r="H354" s="44" t="str">
        <f t="shared" si="13"/>
        <v/>
      </c>
      <c r="I354" s="44" t="str">
        <f t="shared" si="3"/>
        <v/>
      </c>
      <c r="J354" s="44" t="str">
        <f t="shared" si="14"/>
        <v/>
      </c>
      <c r="K354" s="44" t="str">
        <f>IF(E354&lt;=$E$5,IF(F354=0,0,IF(Cotizador!$D$11="fiduciario",0,IF($D$6="endosado",$D$13,IF(Cotizador!$X$116="anual",IF(N354=1,Cotizador!$Y$106,0),Cotizador!$Y$106)))),"")</f>
        <v/>
      </c>
      <c r="L354" s="44" t="str">
        <f t="shared" si="4"/>
        <v/>
      </c>
      <c r="M354" s="2" t="str">
        <f t="shared" si="5"/>
        <v/>
      </c>
      <c r="N354" s="2" t="str">
        <f t="shared" si="15"/>
        <v>#VALUE!</v>
      </c>
      <c r="O354" s="44"/>
      <c r="Q354" s="44"/>
      <c r="R354" s="44"/>
      <c r="S354" s="44"/>
      <c r="T354" s="44"/>
      <c r="U354" s="44"/>
    </row>
    <row r="355" ht="12.75" customHeight="1">
      <c r="A355" s="111" t="str">
        <f t="shared" si="6"/>
        <v/>
      </c>
      <c r="B355" s="108" t="str">
        <f t="shared" si="7"/>
        <v/>
      </c>
      <c r="C355" s="108" t="str">
        <f t="shared" si="8"/>
        <v/>
      </c>
      <c r="D355" s="109" t="str">
        <f t="shared" si="2"/>
        <v/>
      </c>
      <c r="E355" s="73">
        <f t="shared" si="11"/>
        <v>337</v>
      </c>
      <c r="F355" s="44" t="str">
        <f t="shared" si="16"/>
        <v/>
      </c>
      <c r="G355" s="110" t="str">
        <f t="shared" si="12"/>
        <v/>
      </c>
      <c r="H355" s="44" t="str">
        <f t="shared" si="13"/>
        <v/>
      </c>
      <c r="I355" s="44" t="str">
        <f t="shared" si="3"/>
        <v/>
      </c>
      <c r="J355" s="44" t="str">
        <f t="shared" si="14"/>
        <v/>
      </c>
      <c r="K355" s="44" t="str">
        <f>IF(E355&lt;=$E$5,IF(F355=0,0,IF(Cotizador!$D$11="fiduciario",0,IF($D$6="endosado",$D$13,IF(Cotizador!$X$116="anual",IF(N355=1,Cotizador!$Y$106,0),Cotizador!$Y$106)))),"")</f>
        <v/>
      </c>
      <c r="L355" s="44" t="str">
        <f t="shared" si="4"/>
        <v/>
      </c>
      <c r="M355" s="2" t="str">
        <f t="shared" si="5"/>
        <v/>
      </c>
      <c r="N355" s="2" t="str">
        <f t="shared" si="15"/>
        <v>#VALUE!</v>
      </c>
      <c r="O355" s="44"/>
      <c r="Q355" s="44"/>
      <c r="R355" s="44"/>
      <c r="S355" s="44"/>
      <c r="T355" s="44"/>
      <c r="U355" s="44"/>
    </row>
    <row r="356" ht="12.75" customHeight="1">
      <c r="A356" s="111" t="str">
        <f t="shared" si="6"/>
        <v/>
      </c>
      <c r="B356" s="108" t="str">
        <f t="shared" si="7"/>
        <v/>
      </c>
      <c r="C356" s="108" t="str">
        <f t="shared" si="8"/>
        <v/>
      </c>
      <c r="D356" s="109" t="str">
        <f t="shared" si="2"/>
        <v/>
      </c>
      <c r="E356" s="73">
        <f t="shared" si="11"/>
        <v>338</v>
      </c>
      <c r="F356" s="44" t="str">
        <f t="shared" si="16"/>
        <v/>
      </c>
      <c r="G356" s="110" t="str">
        <f t="shared" si="12"/>
        <v/>
      </c>
      <c r="H356" s="44" t="str">
        <f t="shared" si="13"/>
        <v/>
      </c>
      <c r="I356" s="44" t="str">
        <f t="shared" si="3"/>
        <v/>
      </c>
      <c r="J356" s="44" t="str">
        <f t="shared" si="14"/>
        <v/>
      </c>
      <c r="K356" s="44" t="str">
        <f>IF(E356&lt;=$E$5,IF(F356=0,0,IF(Cotizador!$D$11="fiduciario",0,IF($D$6="endosado",$D$13,IF(Cotizador!$X$116="anual",IF(N356=1,Cotizador!$Y$106,0),Cotizador!$Y$106)))),"")</f>
        <v/>
      </c>
      <c r="L356" s="44" t="str">
        <f t="shared" si="4"/>
        <v/>
      </c>
      <c r="M356" s="2" t="str">
        <f t="shared" si="5"/>
        <v/>
      </c>
      <c r="N356" s="2" t="str">
        <f t="shared" si="15"/>
        <v>#VALUE!</v>
      </c>
      <c r="O356" s="44"/>
      <c r="Q356" s="44"/>
      <c r="R356" s="44"/>
      <c r="S356" s="44"/>
      <c r="T356" s="44"/>
      <c r="U356" s="44"/>
    </row>
    <row r="357" ht="12.75" customHeight="1">
      <c r="A357" s="111" t="str">
        <f t="shared" si="6"/>
        <v/>
      </c>
      <c r="B357" s="108" t="str">
        <f t="shared" si="7"/>
        <v/>
      </c>
      <c r="C357" s="108" t="str">
        <f t="shared" si="8"/>
        <v/>
      </c>
      <c r="D357" s="109" t="str">
        <f t="shared" si="2"/>
        <v/>
      </c>
      <c r="E357" s="73">
        <f t="shared" si="11"/>
        <v>339</v>
      </c>
      <c r="F357" s="44" t="str">
        <f t="shared" si="16"/>
        <v/>
      </c>
      <c r="G357" s="110" t="str">
        <f t="shared" si="12"/>
        <v/>
      </c>
      <c r="H357" s="44" t="str">
        <f t="shared" si="13"/>
        <v/>
      </c>
      <c r="I357" s="44" t="str">
        <f t="shared" si="3"/>
        <v/>
      </c>
      <c r="J357" s="44" t="str">
        <f t="shared" si="14"/>
        <v/>
      </c>
      <c r="K357" s="44" t="str">
        <f>IF(E357&lt;=$E$5,IF(F357=0,0,IF(Cotizador!$D$11="fiduciario",0,IF($D$6="endosado",$D$13,IF(Cotizador!$X$116="anual",IF(N357=1,Cotizador!$Y$106,0),Cotizador!$Y$106)))),"")</f>
        <v/>
      </c>
      <c r="L357" s="44" t="str">
        <f t="shared" si="4"/>
        <v/>
      </c>
      <c r="M357" s="2" t="str">
        <f t="shared" si="5"/>
        <v/>
      </c>
      <c r="N357" s="2" t="str">
        <f t="shared" si="15"/>
        <v>#VALUE!</v>
      </c>
      <c r="O357" s="44"/>
      <c r="Q357" s="44"/>
      <c r="R357" s="44"/>
      <c r="S357" s="44"/>
      <c r="T357" s="44"/>
      <c r="U357" s="44"/>
    </row>
    <row r="358" ht="12.75" customHeight="1">
      <c r="A358" s="111" t="str">
        <f t="shared" si="6"/>
        <v/>
      </c>
      <c r="B358" s="108" t="str">
        <f t="shared" si="7"/>
        <v/>
      </c>
      <c r="C358" s="108" t="str">
        <f t="shared" si="8"/>
        <v/>
      </c>
      <c r="D358" s="109" t="str">
        <f t="shared" si="2"/>
        <v/>
      </c>
      <c r="E358" s="73">
        <f t="shared" si="11"/>
        <v>340</v>
      </c>
      <c r="F358" s="44" t="str">
        <f t="shared" si="16"/>
        <v/>
      </c>
      <c r="G358" s="110" t="str">
        <f t="shared" si="12"/>
        <v/>
      </c>
      <c r="H358" s="44" t="str">
        <f t="shared" si="13"/>
        <v/>
      </c>
      <c r="I358" s="44" t="str">
        <f t="shared" si="3"/>
        <v/>
      </c>
      <c r="J358" s="44" t="str">
        <f t="shared" si="14"/>
        <v/>
      </c>
      <c r="K358" s="44" t="str">
        <f>IF(E358&lt;=$E$5,IF(F358=0,0,IF(Cotizador!$D$11="fiduciario",0,IF($D$6="endosado",$D$13,IF(Cotizador!$X$116="anual",IF(N358=1,Cotizador!$Y$106,0),Cotizador!$Y$106)))),"")</f>
        <v/>
      </c>
      <c r="L358" s="44" t="str">
        <f t="shared" si="4"/>
        <v/>
      </c>
      <c r="M358" s="2" t="str">
        <f t="shared" si="5"/>
        <v/>
      </c>
      <c r="N358" s="2" t="str">
        <f t="shared" si="15"/>
        <v>#VALUE!</v>
      </c>
      <c r="O358" s="44"/>
      <c r="Q358" s="44"/>
      <c r="R358" s="44"/>
      <c r="S358" s="44"/>
      <c r="T358" s="44"/>
      <c r="U358" s="44"/>
    </row>
    <row r="359" ht="12.75" customHeight="1">
      <c r="A359" s="111" t="str">
        <f t="shared" si="6"/>
        <v/>
      </c>
      <c r="B359" s="108" t="str">
        <f t="shared" si="7"/>
        <v/>
      </c>
      <c r="C359" s="108" t="str">
        <f t="shared" si="8"/>
        <v/>
      </c>
      <c r="D359" s="109" t="str">
        <f t="shared" si="2"/>
        <v/>
      </c>
      <c r="E359" s="73">
        <f t="shared" si="11"/>
        <v>341</v>
      </c>
      <c r="F359" s="44" t="str">
        <f t="shared" si="16"/>
        <v/>
      </c>
      <c r="G359" s="110" t="str">
        <f t="shared" si="12"/>
        <v/>
      </c>
      <c r="H359" s="44" t="str">
        <f t="shared" si="13"/>
        <v/>
      </c>
      <c r="I359" s="44" t="str">
        <f t="shared" si="3"/>
        <v/>
      </c>
      <c r="J359" s="44" t="str">
        <f t="shared" si="14"/>
        <v/>
      </c>
      <c r="K359" s="44" t="str">
        <f>IF(E359&lt;=$E$5,IF(F359=0,0,IF(Cotizador!$D$11="fiduciario",0,IF($D$6="endosado",$D$13,IF(Cotizador!$X$116="anual",IF(N359=1,Cotizador!$Y$106,0),Cotizador!$Y$106)))),"")</f>
        <v/>
      </c>
      <c r="L359" s="44" t="str">
        <f t="shared" si="4"/>
        <v/>
      </c>
      <c r="M359" s="2" t="str">
        <f t="shared" si="5"/>
        <v/>
      </c>
      <c r="N359" s="2" t="str">
        <f t="shared" si="15"/>
        <v>#VALUE!</v>
      </c>
      <c r="O359" s="44"/>
      <c r="Q359" s="44"/>
      <c r="R359" s="44"/>
      <c r="S359" s="44"/>
      <c r="T359" s="44"/>
      <c r="U359" s="44"/>
    </row>
    <row r="360" ht="12.75" customHeight="1">
      <c r="A360" s="111" t="str">
        <f t="shared" si="6"/>
        <v/>
      </c>
      <c r="B360" s="108" t="str">
        <f t="shared" si="7"/>
        <v/>
      </c>
      <c r="C360" s="108" t="str">
        <f t="shared" si="8"/>
        <v/>
      </c>
      <c r="D360" s="109" t="str">
        <f t="shared" si="2"/>
        <v/>
      </c>
      <c r="E360" s="73">
        <f t="shared" si="11"/>
        <v>342</v>
      </c>
      <c r="F360" s="44" t="str">
        <f t="shared" si="16"/>
        <v/>
      </c>
      <c r="G360" s="110" t="str">
        <f t="shared" si="12"/>
        <v/>
      </c>
      <c r="H360" s="44" t="str">
        <f t="shared" si="13"/>
        <v/>
      </c>
      <c r="I360" s="44" t="str">
        <f t="shared" si="3"/>
        <v/>
      </c>
      <c r="J360" s="44" t="str">
        <f t="shared" si="14"/>
        <v/>
      </c>
      <c r="K360" s="44" t="str">
        <f>IF(E360&lt;=$E$5,IF(F360=0,0,IF(Cotizador!$D$11="fiduciario",0,IF($D$6="endosado",$D$13,IF(Cotizador!$X$116="anual",IF(N360=1,Cotizador!$Y$106,0),Cotizador!$Y$106)))),"")</f>
        <v/>
      </c>
      <c r="L360" s="44" t="str">
        <f t="shared" si="4"/>
        <v/>
      </c>
      <c r="M360" s="2" t="str">
        <f t="shared" si="5"/>
        <v/>
      </c>
      <c r="N360" s="2" t="str">
        <f t="shared" si="15"/>
        <v>#VALUE!</v>
      </c>
      <c r="O360" s="44"/>
      <c r="Q360" s="44"/>
      <c r="R360" s="44"/>
      <c r="S360" s="44"/>
      <c r="T360" s="44"/>
      <c r="U360" s="44"/>
    </row>
    <row r="361" ht="12.75" customHeight="1">
      <c r="A361" s="111" t="str">
        <f t="shared" si="6"/>
        <v/>
      </c>
      <c r="B361" s="108" t="str">
        <f t="shared" si="7"/>
        <v/>
      </c>
      <c r="C361" s="108" t="str">
        <f t="shared" si="8"/>
        <v/>
      </c>
      <c r="D361" s="109" t="str">
        <f t="shared" si="2"/>
        <v/>
      </c>
      <c r="E361" s="73">
        <f t="shared" si="11"/>
        <v>343</v>
      </c>
      <c r="F361" s="44" t="str">
        <f t="shared" si="16"/>
        <v/>
      </c>
      <c r="G361" s="110" t="str">
        <f t="shared" si="12"/>
        <v/>
      </c>
      <c r="H361" s="44" t="str">
        <f t="shared" si="13"/>
        <v/>
      </c>
      <c r="I361" s="44" t="str">
        <f t="shared" si="3"/>
        <v/>
      </c>
      <c r="J361" s="44" t="str">
        <f t="shared" si="14"/>
        <v/>
      </c>
      <c r="K361" s="44" t="str">
        <f>IF(E361&lt;=$E$5,IF(F361=0,0,IF(Cotizador!$D$11="fiduciario",0,IF($D$6="endosado",$D$13,IF(Cotizador!$X$116="anual",IF(N361=1,Cotizador!$Y$106,0),Cotizador!$Y$106)))),"")</f>
        <v/>
      </c>
      <c r="L361" s="44" t="str">
        <f t="shared" si="4"/>
        <v/>
      </c>
      <c r="M361" s="2" t="str">
        <f t="shared" si="5"/>
        <v/>
      </c>
      <c r="N361" s="2" t="str">
        <f t="shared" si="15"/>
        <v>#VALUE!</v>
      </c>
      <c r="O361" s="44"/>
      <c r="Q361" s="44"/>
      <c r="R361" s="44"/>
      <c r="S361" s="44"/>
      <c r="T361" s="44"/>
      <c r="U361" s="44"/>
    </row>
    <row r="362" ht="12.75" customHeight="1">
      <c r="A362" s="111" t="str">
        <f t="shared" si="6"/>
        <v/>
      </c>
      <c r="B362" s="108" t="str">
        <f t="shared" si="7"/>
        <v/>
      </c>
      <c r="C362" s="108" t="str">
        <f t="shared" si="8"/>
        <v/>
      </c>
      <c r="D362" s="109" t="str">
        <f t="shared" si="2"/>
        <v/>
      </c>
      <c r="E362" s="73">
        <f t="shared" si="11"/>
        <v>344</v>
      </c>
      <c r="F362" s="44" t="str">
        <f t="shared" si="16"/>
        <v/>
      </c>
      <c r="G362" s="110" t="str">
        <f t="shared" si="12"/>
        <v/>
      </c>
      <c r="H362" s="44" t="str">
        <f t="shared" si="13"/>
        <v/>
      </c>
      <c r="I362" s="44" t="str">
        <f t="shared" si="3"/>
        <v/>
      </c>
      <c r="J362" s="44" t="str">
        <f t="shared" si="14"/>
        <v/>
      </c>
      <c r="K362" s="44" t="str">
        <f>IF(E362&lt;=$E$5,IF(F362=0,0,IF(Cotizador!$D$11="fiduciario",0,IF($D$6="endosado",$D$13,IF(Cotizador!$X$116="anual",IF(N362=1,Cotizador!$Y$106,0),Cotizador!$Y$106)))),"")</f>
        <v/>
      </c>
      <c r="L362" s="44" t="str">
        <f t="shared" si="4"/>
        <v/>
      </c>
      <c r="M362" s="2" t="str">
        <f t="shared" si="5"/>
        <v/>
      </c>
      <c r="N362" s="2" t="str">
        <f t="shared" si="15"/>
        <v>#VALUE!</v>
      </c>
      <c r="O362" s="44"/>
      <c r="Q362" s="44"/>
      <c r="R362" s="44"/>
      <c r="S362" s="44"/>
      <c r="T362" s="44"/>
      <c r="U362" s="44"/>
    </row>
    <row r="363" ht="12.75" customHeight="1">
      <c r="A363" s="111" t="str">
        <f t="shared" si="6"/>
        <v/>
      </c>
      <c r="B363" s="108" t="str">
        <f t="shared" si="7"/>
        <v/>
      </c>
      <c r="C363" s="108" t="str">
        <f t="shared" si="8"/>
        <v/>
      </c>
      <c r="D363" s="109" t="str">
        <f t="shared" si="2"/>
        <v/>
      </c>
      <c r="E363" s="73">
        <f t="shared" si="11"/>
        <v>345</v>
      </c>
      <c r="F363" s="44" t="str">
        <f t="shared" si="16"/>
        <v/>
      </c>
      <c r="G363" s="110" t="str">
        <f t="shared" si="12"/>
        <v/>
      </c>
      <c r="H363" s="44" t="str">
        <f t="shared" si="13"/>
        <v/>
      </c>
      <c r="I363" s="44" t="str">
        <f t="shared" si="3"/>
        <v/>
      </c>
      <c r="J363" s="44" t="str">
        <f t="shared" si="14"/>
        <v/>
      </c>
      <c r="K363" s="44" t="str">
        <f>IF(E363&lt;=$E$5,IF(F363=0,0,IF(Cotizador!$D$11="fiduciario",0,IF($D$6="endosado",$D$13,IF(Cotizador!$X$116="anual",IF(N363=1,Cotizador!$Y$106,0),Cotizador!$Y$106)))),"")</f>
        <v/>
      </c>
      <c r="L363" s="44" t="str">
        <f t="shared" si="4"/>
        <v/>
      </c>
      <c r="M363" s="2" t="str">
        <f t="shared" si="5"/>
        <v/>
      </c>
      <c r="N363" s="2" t="str">
        <f t="shared" si="15"/>
        <v>#VALUE!</v>
      </c>
      <c r="O363" s="44"/>
      <c r="Q363" s="44"/>
      <c r="R363" s="44"/>
      <c r="S363" s="44"/>
      <c r="T363" s="44"/>
      <c r="U363" s="44"/>
    </row>
    <row r="364" ht="12.75" customHeight="1">
      <c r="A364" s="111" t="str">
        <f t="shared" si="6"/>
        <v/>
      </c>
      <c r="B364" s="108" t="str">
        <f t="shared" si="7"/>
        <v/>
      </c>
      <c r="C364" s="108" t="str">
        <f t="shared" si="8"/>
        <v/>
      </c>
      <c r="D364" s="109" t="str">
        <f t="shared" si="2"/>
        <v/>
      </c>
      <c r="E364" s="73">
        <f t="shared" si="11"/>
        <v>346</v>
      </c>
      <c r="F364" s="44" t="str">
        <f t="shared" si="16"/>
        <v/>
      </c>
      <c r="G364" s="110" t="str">
        <f t="shared" si="12"/>
        <v/>
      </c>
      <c r="H364" s="44" t="str">
        <f t="shared" si="13"/>
        <v/>
      </c>
      <c r="I364" s="44" t="str">
        <f t="shared" si="3"/>
        <v/>
      </c>
      <c r="J364" s="44" t="str">
        <f t="shared" si="14"/>
        <v/>
      </c>
      <c r="K364" s="44" t="str">
        <f>IF(E364&lt;=$E$5,IF(F364=0,0,IF(Cotizador!$D$11="fiduciario",0,IF($D$6="endosado",$D$13,IF(Cotizador!$X$116="anual",IF(N364=1,Cotizador!$Y$106,0),Cotizador!$Y$106)))),"")</f>
        <v/>
      </c>
      <c r="L364" s="44" t="str">
        <f t="shared" si="4"/>
        <v/>
      </c>
      <c r="M364" s="2" t="str">
        <f t="shared" si="5"/>
        <v/>
      </c>
      <c r="N364" s="2" t="str">
        <f t="shared" si="15"/>
        <v>#VALUE!</v>
      </c>
      <c r="O364" s="44"/>
      <c r="Q364" s="44"/>
      <c r="R364" s="44"/>
      <c r="S364" s="44"/>
      <c r="T364" s="44"/>
      <c r="U364" s="44"/>
    </row>
    <row r="365" ht="12.75" customHeight="1">
      <c r="A365" s="111" t="str">
        <f t="shared" si="6"/>
        <v/>
      </c>
      <c r="B365" s="108" t="str">
        <f t="shared" si="7"/>
        <v/>
      </c>
      <c r="C365" s="108" t="str">
        <f t="shared" si="8"/>
        <v/>
      </c>
      <c r="D365" s="109" t="str">
        <f t="shared" si="2"/>
        <v/>
      </c>
      <c r="E365" s="73">
        <f t="shared" si="11"/>
        <v>347</v>
      </c>
      <c r="F365" s="44" t="str">
        <f t="shared" si="16"/>
        <v/>
      </c>
      <c r="G365" s="110" t="str">
        <f t="shared" si="12"/>
        <v/>
      </c>
      <c r="H365" s="44" t="str">
        <f t="shared" si="13"/>
        <v/>
      </c>
      <c r="I365" s="44" t="str">
        <f t="shared" si="3"/>
        <v/>
      </c>
      <c r="J365" s="44" t="str">
        <f t="shared" si="14"/>
        <v/>
      </c>
      <c r="K365" s="44" t="str">
        <f>IF(E365&lt;=$E$5,IF(F365=0,0,IF(Cotizador!$D$11="fiduciario",0,IF($D$6="endosado",$D$13,IF(Cotizador!$X$116="anual",IF(N365=1,Cotizador!$Y$106,0),Cotizador!$Y$106)))),"")</f>
        <v/>
      </c>
      <c r="L365" s="44" t="str">
        <f t="shared" si="4"/>
        <v/>
      </c>
      <c r="M365" s="2" t="str">
        <f t="shared" si="5"/>
        <v/>
      </c>
      <c r="N365" s="2" t="str">
        <f t="shared" si="15"/>
        <v>#VALUE!</v>
      </c>
      <c r="O365" s="44"/>
      <c r="Q365" s="44"/>
      <c r="R365" s="44"/>
      <c r="S365" s="44"/>
      <c r="T365" s="44"/>
      <c r="U365" s="44"/>
    </row>
    <row r="366" ht="12.75" customHeight="1">
      <c r="A366" s="111" t="str">
        <f t="shared" si="6"/>
        <v/>
      </c>
      <c r="B366" s="108" t="str">
        <f t="shared" si="7"/>
        <v/>
      </c>
      <c r="C366" s="108" t="str">
        <f t="shared" si="8"/>
        <v/>
      </c>
      <c r="D366" s="109" t="str">
        <f t="shared" si="2"/>
        <v/>
      </c>
      <c r="E366" s="73">
        <f t="shared" si="11"/>
        <v>348</v>
      </c>
      <c r="F366" s="44" t="str">
        <f t="shared" si="16"/>
        <v/>
      </c>
      <c r="G366" s="110" t="str">
        <f t="shared" si="12"/>
        <v/>
      </c>
      <c r="H366" s="44" t="str">
        <f t="shared" si="13"/>
        <v/>
      </c>
      <c r="I366" s="44" t="str">
        <f t="shared" si="3"/>
        <v/>
      </c>
      <c r="J366" s="44" t="str">
        <f t="shared" si="14"/>
        <v/>
      </c>
      <c r="K366" s="44" t="str">
        <f>IF(E366&lt;=$E$5,IF(F366=0,0,IF(Cotizador!$D$11="fiduciario",0,IF($D$6="endosado",$D$13,IF(Cotizador!$X$116="anual",IF(N366=1,Cotizador!$Y$106,0),Cotizador!$Y$106)))),"")</f>
        <v/>
      </c>
      <c r="L366" s="44" t="str">
        <f t="shared" si="4"/>
        <v/>
      </c>
      <c r="M366" s="2" t="str">
        <f t="shared" si="5"/>
        <v/>
      </c>
      <c r="N366" s="2" t="str">
        <f t="shared" si="15"/>
        <v>#VALUE!</v>
      </c>
      <c r="O366" s="44"/>
      <c r="Q366" s="44"/>
      <c r="R366" s="44"/>
      <c r="S366" s="44"/>
      <c r="T366" s="44"/>
      <c r="U366" s="44"/>
    </row>
    <row r="367" ht="12.75" customHeight="1">
      <c r="A367" s="111" t="str">
        <f t="shared" si="6"/>
        <v/>
      </c>
      <c r="B367" s="108" t="str">
        <f t="shared" si="7"/>
        <v/>
      </c>
      <c r="C367" s="108" t="str">
        <f t="shared" si="8"/>
        <v/>
      </c>
      <c r="D367" s="109" t="str">
        <f t="shared" si="2"/>
        <v/>
      </c>
      <c r="E367" s="73">
        <f t="shared" si="11"/>
        <v>349</v>
      </c>
      <c r="F367" s="44" t="str">
        <f t="shared" si="16"/>
        <v/>
      </c>
      <c r="G367" s="110" t="str">
        <f t="shared" si="12"/>
        <v/>
      </c>
      <c r="H367" s="44" t="str">
        <f t="shared" si="13"/>
        <v/>
      </c>
      <c r="I367" s="44" t="str">
        <f t="shared" si="3"/>
        <v/>
      </c>
      <c r="J367" s="44" t="str">
        <f t="shared" si="14"/>
        <v/>
      </c>
      <c r="K367" s="44" t="str">
        <f>IF(E367&lt;=$E$5,IF(F367=0,0,IF(Cotizador!$D$11="fiduciario",0,IF($D$6="endosado",$D$13,IF(Cotizador!$X$116="anual",IF(N367=1,Cotizador!$Y$106,0),Cotizador!$Y$106)))),"")</f>
        <v/>
      </c>
      <c r="L367" s="44" t="str">
        <f t="shared" si="4"/>
        <v/>
      </c>
      <c r="M367" s="2" t="str">
        <f t="shared" si="5"/>
        <v/>
      </c>
      <c r="N367" s="2" t="str">
        <f t="shared" si="15"/>
        <v>#VALUE!</v>
      </c>
      <c r="O367" s="44"/>
      <c r="Q367" s="44"/>
      <c r="R367" s="44"/>
      <c r="S367" s="44"/>
      <c r="T367" s="44"/>
      <c r="U367" s="44"/>
    </row>
    <row r="368" ht="12.75" customHeight="1">
      <c r="A368" s="111" t="str">
        <f t="shared" si="6"/>
        <v/>
      </c>
      <c r="B368" s="108" t="str">
        <f t="shared" si="7"/>
        <v/>
      </c>
      <c r="C368" s="108" t="str">
        <f t="shared" si="8"/>
        <v/>
      </c>
      <c r="D368" s="109" t="str">
        <f t="shared" si="2"/>
        <v/>
      </c>
      <c r="E368" s="73">
        <f t="shared" si="11"/>
        <v>350</v>
      </c>
      <c r="F368" s="44" t="str">
        <f t="shared" si="16"/>
        <v/>
      </c>
      <c r="G368" s="110" t="str">
        <f t="shared" si="12"/>
        <v/>
      </c>
      <c r="H368" s="44" t="str">
        <f t="shared" si="13"/>
        <v/>
      </c>
      <c r="I368" s="44" t="str">
        <f t="shared" si="3"/>
        <v/>
      </c>
      <c r="J368" s="44" t="str">
        <f t="shared" si="14"/>
        <v/>
      </c>
      <c r="K368" s="44" t="str">
        <f>IF(E368&lt;=$E$5,IF(F368=0,0,IF(Cotizador!$D$11="fiduciario",0,IF($D$6="endosado",$D$13,IF(Cotizador!$X$116="anual",IF(N368=1,Cotizador!$Y$106,0),Cotizador!$Y$106)))),"")</f>
        <v/>
      </c>
      <c r="L368" s="44" t="str">
        <f t="shared" si="4"/>
        <v/>
      </c>
      <c r="M368" s="2" t="str">
        <f t="shared" si="5"/>
        <v/>
      </c>
      <c r="N368" s="2" t="str">
        <f t="shared" si="15"/>
        <v>#VALUE!</v>
      </c>
      <c r="O368" s="44"/>
      <c r="Q368" s="44"/>
      <c r="R368" s="44"/>
      <c r="S368" s="44"/>
      <c r="T368" s="44"/>
      <c r="U368" s="44"/>
    </row>
    <row r="369" ht="12.75" customHeight="1">
      <c r="A369" s="111" t="str">
        <f t="shared" si="6"/>
        <v/>
      </c>
      <c r="B369" s="108" t="str">
        <f t="shared" si="7"/>
        <v/>
      </c>
      <c r="C369" s="108" t="str">
        <f t="shared" si="8"/>
        <v/>
      </c>
      <c r="D369" s="109" t="str">
        <f t="shared" si="2"/>
        <v/>
      </c>
      <c r="E369" s="73">
        <f t="shared" si="11"/>
        <v>351</v>
      </c>
      <c r="F369" s="44" t="str">
        <f t="shared" si="16"/>
        <v/>
      </c>
      <c r="G369" s="110" t="str">
        <f t="shared" si="12"/>
        <v/>
      </c>
      <c r="H369" s="44" t="str">
        <f t="shared" si="13"/>
        <v/>
      </c>
      <c r="I369" s="44" t="str">
        <f t="shared" si="3"/>
        <v/>
      </c>
      <c r="J369" s="44" t="str">
        <f t="shared" si="14"/>
        <v/>
      </c>
      <c r="K369" s="44" t="str">
        <f>IF(E369&lt;=$E$5,IF(F369=0,0,IF(Cotizador!$D$11="fiduciario",0,IF($D$6="endosado",$D$13,IF(Cotizador!$X$116="anual",IF(N369=1,Cotizador!$Y$106,0),Cotizador!$Y$106)))),"")</f>
        <v/>
      </c>
      <c r="L369" s="44" t="str">
        <f t="shared" si="4"/>
        <v/>
      </c>
      <c r="M369" s="2" t="str">
        <f t="shared" si="5"/>
        <v/>
      </c>
      <c r="N369" s="2" t="str">
        <f t="shared" si="15"/>
        <v>#VALUE!</v>
      </c>
      <c r="O369" s="44"/>
      <c r="Q369" s="44"/>
      <c r="R369" s="44"/>
      <c r="S369" s="44"/>
      <c r="T369" s="44"/>
      <c r="U369" s="44"/>
    </row>
    <row r="370" ht="12.75" customHeight="1">
      <c r="A370" s="111" t="str">
        <f t="shared" si="6"/>
        <v/>
      </c>
      <c r="B370" s="108" t="str">
        <f t="shared" si="7"/>
        <v/>
      </c>
      <c r="C370" s="108" t="str">
        <f t="shared" si="8"/>
        <v/>
      </c>
      <c r="D370" s="109" t="str">
        <f t="shared" si="2"/>
        <v/>
      </c>
      <c r="E370" s="73">
        <f t="shared" si="11"/>
        <v>352</v>
      </c>
      <c r="F370" s="44" t="str">
        <f t="shared" si="16"/>
        <v/>
      </c>
      <c r="G370" s="110" t="str">
        <f t="shared" si="12"/>
        <v/>
      </c>
      <c r="H370" s="44" t="str">
        <f t="shared" si="13"/>
        <v/>
      </c>
      <c r="I370" s="44" t="str">
        <f t="shared" si="3"/>
        <v/>
      </c>
      <c r="J370" s="44" t="str">
        <f t="shared" si="14"/>
        <v/>
      </c>
      <c r="K370" s="44" t="str">
        <f>IF(E370&lt;=$E$5,IF(F370=0,0,IF(Cotizador!$D$11="fiduciario",0,IF($D$6="endosado",$D$13,IF(Cotizador!$X$116="anual",IF(N370=1,Cotizador!$Y$106,0),Cotizador!$Y$106)))),"")</f>
        <v/>
      </c>
      <c r="L370" s="44" t="str">
        <f t="shared" si="4"/>
        <v/>
      </c>
      <c r="M370" s="2" t="str">
        <f t="shared" si="5"/>
        <v/>
      </c>
      <c r="N370" s="2" t="str">
        <f t="shared" si="15"/>
        <v>#VALUE!</v>
      </c>
      <c r="O370" s="44"/>
      <c r="Q370" s="44"/>
      <c r="R370" s="44"/>
      <c r="S370" s="44"/>
      <c r="T370" s="44"/>
      <c r="U370" s="44"/>
    </row>
    <row r="371" ht="12.75" customHeight="1">
      <c r="A371" s="111" t="str">
        <f t="shared" si="6"/>
        <v/>
      </c>
      <c r="B371" s="108" t="str">
        <f t="shared" si="7"/>
        <v/>
      </c>
      <c r="C371" s="108" t="str">
        <f t="shared" si="8"/>
        <v/>
      </c>
      <c r="D371" s="109" t="str">
        <f t="shared" si="2"/>
        <v/>
      </c>
      <c r="E371" s="73">
        <f t="shared" si="11"/>
        <v>353</v>
      </c>
      <c r="F371" s="44" t="str">
        <f t="shared" si="16"/>
        <v/>
      </c>
      <c r="G371" s="110" t="str">
        <f t="shared" si="12"/>
        <v/>
      </c>
      <c r="H371" s="44" t="str">
        <f t="shared" si="13"/>
        <v/>
      </c>
      <c r="I371" s="44" t="str">
        <f t="shared" si="3"/>
        <v/>
      </c>
      <c r="J371" s="44" t="str">
        <f t="shared" si="14"/>
        <v/>
      </c>
      <c r="K371" s="44" t="str">
        <f>IF(E371&lt;=$E$5,IF(F371=0,0,IF(Cotizador!$D$11="fiduciario",0,IF($D$6="endosado",$D$13,IF(Cotizador!$X$116="anual",IF(N371=1,Cotizador!$Y$106,0),Cotizador!$Y$106)))),"")</f>
        <v/>
      </c>
      <c r="L371" s="44" t="str">
        <f t="shared" si="4"/>
        <v/>
      </c>
      <c r="M371" s="2" t="str">
        <f t="shared" si="5"/>
        <v/>
      </c>
      <c r="N371" s="2" t="str">
        <f t="shared" si="15"/>
        <v>#VALUE!</v>
      </c>
      <c r="O371" s="44"/>
      <c r="Q371" s="44"/>
      <c r="R371" s="44"/>
      <c r="S371" s="44"/>
      <c r="T371" s="44"/>
      <c r="U371" s="44"/>
    </row>
    <row r="372" ht="12.75" customHeight="1">
      <c r="A372" s="111" t="str">
        <f t="shared" si="6"/>
        <v/>
      </c>
      <c r="B372" s="108" t="str">
        <f t="shared" si="7"/>
        <v/>
      </c>
      <c r="C372" s="108" t="str">
        <f t="shared" si="8"/>
        <v/>
      </c>
      <c r="D372" s="109" t="str">
        <f t="shared" si="2"/>
        <v/>
      </c>
      <c r="E372" s="73">
        <f t="shared" si="11"/>
        <v>354</v>
      </c>
      <c r="F372" s="44" t="str">
        <f t="shared" si="16"/>
        <v/>
      </c>
      <c r="G372" s="110" t="str">
        <f t="shared" si="12"/>
        <v/>
      </c>
      <c r="H372" s="44" t="str">
        <f t="shared" si="13"/>
        <v/>
      </c>
      <c r="I372" s="44" t="str">
        <f t="shared" si="3"/>
        <v/>
      </c>
      <c r="J372" s="44" t="str">
        <f t="shared" si="14"/>
        <v/>
      </c>
      <c r="K372" s="44" t="str">
        <f>IF(E372&lt;=$E$5,IF(F372=0,0,IF(Cotizador!$D$11="fiduciario",0,IF($D$6="endosado",$D$13,IF(Cotizador!$X$116="anual",IF(N372=1,Cotizador!$Y$106,0),Cotizador!$Y$106)))),"")</f>
        <v/>
      </c>
      <c r="L372" s="44" t="str">
        <f t="shared" si="4"/>
        <v/>
      </c>
      <c r="M372" s="2" t="str">
        <f t="shared" si="5"/>
        <v/>
      </c>
      <c r="N372" s="2" t="str">
        <f t="shared" si="15"/>
        <v>#VALUE!</v>
      </c>
      <c r="O372" s="44"/>
      <c r="Q372" s="44"/>
      <c r="R372" s="44"/>
      <c r="S372" s="44"/>
      <c r="T372" s="44"/>
      <c r="U372" s="44"/>
    </row>
    <row r="373" ht="12.75" customHeight="1">
      <c r="A373" s="111" t="str">
        <f t="shared" si="6"/>
        <v/>
      </c>
      <c r="B373" s="108" t="str">
        <f t="shared" si="7"/>
        <v/>
      </c>
      <c r="C373" s="108" t="str">
        <f t="shared" si="8"/>
        <v/>
      </c>
      <c r="D373" s="109" t="str">
        <f t="shared" si="2"/>
        <v/>
      </c>
      <c r="E373" s="73">
        <f t="shared" si="11"/>
        <v>355</v>
      </c>
      <c r="F373" s="44" t="str">
        <f t="shared" si="16"/>
        <v/>
      </c>
      <c r="G373" s="110" t="str">
        <f t="shared" si="12"/>
        <v/>
      </c>
      <c r="H373" s="44" t="str">
        <f t="shared" si="13"/>
        <v/>
      </c>
      <c r="I373" s="44" t="str">
        <f t="shared" si="3"/>
        <v/>
      </c>
      <c r="J373" s="44" t="str">
        <f t="shared" si="14"/>
        <v/>
      </c>
      <c r="K373" s="44" t="str">
        <f>IF(E373&lt;=$E$5,IF(F373=0,0,IF(Cotizador!$D$11="fiduciario",0,IF($D$6="endosado",$D$13,IF(Cotizador!$X$116="anual",IF(N373=1,Cotizador!$Y$106,0),Cotizador!$Y$106)))),"")</f>
        <v/>
      </c>
      <c r="L373" s="44" t="str">
        <f t="shared" si="4"/>
        <v/>
      </c>
      <c r="M373" s="2" t="str">
        <f t="shared" si="5"/>
        <v/>
      </c>
      <c r="N373" s="2" t="str">
        <f t="shared" si="15"/>
        <v>#VALUE!</v>
      </c>
      <c r="O373" s="44"/>
      <c r="Q373" s="44"/>
      <c r="R373" s="44"/>
      <c r="S373" s="44"/>
      <c r="T373" s="44"/>
      <c r="U373" s="44"/>
    </row>
    <row r="374" ht="12.75" customHeight="1">
      <c r="A374" s="111" t="str">
        <f t="shared" si="6"/>
        <v/>
      </c>
      <c r="B374" s="108" t="str">
        <f t="shared" si="7"/>
        <v/>
      </c>
      <c r="C374" s="108" t="str">
        <f t="shared" si="8"/>
        <v/>
      </c>
      <c r="D374" s="109" t="str">
        <f t="shared" si="2"/>
        <v/>
      </c>
      <c r="E374" s="73">
        <f t="shared" si="11"/>
        <v>356</v>
      </c>
      <c r="F374" s="44" t="str">
        <f t="shared" si="16"/>
        <v/>
      </c>
      <c r="G374" s="110" t="str">
        <f t="shared" si="12"/>
        <v/>
      </c>
      <c r="H374" s="44" t="str">
        <f t="shared" si="13"/>
        <v/>
      </c>
      <c r="I374" s="44" t="str">
        <f t="shared" si="3"/>
        <v/>
      </c>
      <c r="J374" s="44" t="str">
        <f t="shared" si="14"/>
        <v/>
      </c>
      <c r="K374" s="44" t="str">
        <f>IF(E374&lt;=$E$5,IF(F374=0,0,IF(Cotizador!$D$11="fiduciario",0,IF($D$6="endosado",$D$13,IF(Cotizador!$X$116="anual",IF(N374=1,Cotizador!$Y$106,0),Cotizador!$Y$106)))),"")</f>
        <v/>
      </c>
      <c r="L374" s="44" t="str">
        <f t="shared" si="4"/>
        <v/>
      </c>
      <c r="M374" s="2" t="str">
        <f t="shared" si="5"/>
        <v/>
      </c>
      <c r="N374" s="2" t="str">
        <f t="shared" si="15"/>
        <v>#VALUE!</v>
      </c>
      <c r="O374" s="44"/>
      <c r="Q374" s="44"/>
      <c r="R374" s="44"/>
      <c r="S374" s="44"/>
      <c r="T374" s="44"/>
      <c r="U374" s="44"/>
    </row>
    <row r="375" ht="12.75" customHeight="1">
      <c r="A375" s="111" t="str">
        <f t="shared" si="6"/>
        <v/>
      </c>
      <c r="B375" s="108" t="str">
        <f t="shared" si="7"/>
        <v/>
      </c>
      <c r="C375" s="108" t="str">
        <f t="shared" si="8"/>
        <v/>
      </c>
      <c r="D375" s="109" t="str">
        <f t="shared" si="2"/>
        <v/>
      </c>
      <c r="E375" s="73">
        <f t="shared" si="11"/>
        <v>357</v>
      </c>
      <c r="F375" s="44" t="str">
        <f t="shared" si="16"/>
        <v/>
      </c>
      <c r="G375" s="110" t="str">
        <f t="shared" si="12"/>
        <v/>
      </c>
      <c r="H375" s="44" t="str">
        <f t="shared" si="13"/>
        <v/>
      </c>
      <c r="I375" s="44" t="str">
        <f t="shared" si="3"/>
        <v/>
      </c>
      <c r="J375" s="44" t="str">
        <f t="shared" si="14"/>
        <v/>
      </c>
      <c r="K375" s="44" t="str">
        <f>IF(E375&lt;=$E$5,IF(F375=0,0,IF(Cotizador!$D$11="fiduciario",0,IF($D$6="endosado",$D$13,IF(Cotizador!$X$116="anual",IF(N375=1,Cotizador!$Y$106,0),Cotizador!$Y$106)))),"")</f>
        <v/>
      </c>
      <c r="L375" s="44" t="str">
        <f t="shared" si="4"/>
        <v/>
      </c>
      <c r="M375" s="2" t="str">
        <f t="shared" si="5"/>
        <v/>
      </c>
      <c r="N375" s="2" t="str">
        <f t="shared" si="15"/>
        <v>#VALUE!</v>
      </c>
      <c r="O375" s="44"/>
      <c r="Q375" s="44"/>
      <c r="R375" s="44"/>
      <c r="S375" s="44"/>
      <c r="T375" s="44"/>
      <c r="U375" s="44"/>
    </row>
    <row r="376" ht="12.75" customHeight="1">
      <c r="A376" s="111" t="str">
        <f t="shared" si="6"/>
        <v/>
      </c>
      <c r="B376" s="108" t="str">
        <f t="shared" si="7"/>
        <v/>
      </c>
      <c r="C376" s="108" t="str">
        <f t="shared" si="8"/>
        <v/>
      </c>
      <c r="D376" s="109" t="str">
        <f t="shared" si="2"/>
        <v/>
      </c>
      <c r="E376" s="73">
        <f t="shared" si="11"/>
        <v>358</v>
      </c>
      <c r="F376" s="44" t="str">
        <f t="shared" si="16"/>
        <v/>
      </c>
      <c r="G376" s="110" t="str">
        <f t="shared" si="12"/>
        <v/>
      </c>
      <c r="H376" s="44" t="str">
        <f t="shared" si="13"/>
        <v/>
      </c>
      <c r="I376" s="44" t="str">
        <f t="shared" si="3"/>
        <v/>
      </c>
      <c r="J376" s="44" t="str">
        <f t="shared" si="14"/>
        <v/>
      </c>
      <c r="K376" s="44" t="str">
        <f>IF(E376&lt;=$E$5,IF(F376=0,0,IF(Cotizador!$D$11="fiduciario",0,IF($D$6="endosado",$D$13,IF(Cotizador!$X$116="anual",IF(N376=1,Cotizador!$Y$106,0),Cotizador!$Y$106)))),"")</f>
        <v/>
      </c>
      <c r="L376" s="44" t="str">
        <f t="shared" si="4"/>
        <v/>
      </c>
      <c r="M376" s="2" t="str">
        <f t="shared" si="5"/>
        <v/>
      </c>
      <c r="N376" s="2" t="str">
        <f t="shared" si="15"/>
        <v>#VALUE!</v>
      </c>
      <c r="O376" s="44"/>
      <c r="Q376" s="44"/>
      <c r="R376" s="44"/>
      <c r="S376" s="44"/>
      <c r="T376" s="44"/>
      <c r="U376" s="44"/>
    </row>
    <row r="377" ht="12.75" customHeight="1">
      <c r="A377" s="111" t="str">
        <f t="shared" si="6"/>
        <v/>
      </c>
      <c r="B377" s="108" t="str">
        <f t="shared" si="7"/>
        <v/>
      </c>
      <c r="C377" s="108" t="str">
        <f t="shared" si="8"/>
        <v/>
      </c>
      <c r="D377" s="109" t="str">
        <f t="shared" si="2"/>
        <v/>
      </c>
      <c r="E377" s="73">
        <f t="shared" si="11"/>
        <v>359</v>
      </c>
      <c r="F377" s="44" t="str">
        <f t="shared" si="16"/>
        <v/>
      </c>
      <c r="G377" s="110" t="str">
        <f t="shared" si="12"/>
        <v/>
      </c>
      <c r="H377" s="44" t="str">
        <f t="shared" si="13"/>
        <v/>
      </c>
      <c r="I377" s="44" t="str">
        <f t="shared" si="3"/>
        <v/>
      </c>
      <c r="J377" s="44" t="str">
        <f t="shared" si="14"/>
        <v/>
      </c>
      <c r="K377" s="44" t="str">
        <f>IF(E377&lt;=$E$5,IF(F377=0,0,IF(Cotizador!$D$11="fiduciario",0,IF($D$6="endosado",$D$13,IF(Cotizador!$X$116="anual",IF(N377=1,Cotizador!$Y$106,0),Cotizador!$Y$106)))),"")</f>
        <v/>
      </c>
      <c r="L377" s="44" t="str">
        <f t="shared" si="4"/>
        <v/>
      </c>
      <c r="M377" s="2" t="str">
        <f t="shared" si="5"/>
        <v/>
      </c>
      <c r="N377" s="2" t="str">
        <f t="shared" si="15"/>
        <v>#VALUE!</v>
      </c>
      <c r="O377" s="44"/>
      <c r="Q377" s="44"/>
      <c r="R377" s="44"/>
      <c r="S377" s="44"/>
      <c r="T377" s="44"/>
      <c r="U377" s="44"/>
    </row>
    <row r="378" ht="12.75" customHeight="1">
      <c r="A378" s="111" t="str">
        <f t="shared" si="6"/>
        <v/>
      </c>
      <c r="B378" s="108" t="str">
        <f t="shared" si="7"/>
        <v/>
      </c>
      <c r="C378" s="108" t="str">
        <f t="shared" si="8"/>
        <v/>
      </c>
      <c r="D378" s="109" t="str">
        <f t="shared" si="2"/>
        <v/>
      </c>
      <c r="E378" s="73">
        <f t="shared" si="11"/>
        <v>360</v>
      </c>
      <c r="F378" s="44" t="str">
        <f t="shared" si="16"/>
        <v/>
      </c>
      <c r="G378" s="110" t="str">
        <f t="shared" si="12"/>
        <v/>
      </c>
      <c r="H378" s="44" t="str">
        <f t="shared" si="13"/>
        <v/>
      </c>
      <c r="I378" s="44" t="str">
        <f t="shared" si="3"/>
        <v/>
      </c>
      <c r="J378" s="44" t="str">
        <f t="shared" si="14"/>
        <v/>
      </c>
      <c r="K378" s="44" t="str">
        <f>IF(E378&lt;=$E$5,IF(F378=0,0,IF(Cotizador!$D$11="fiduciario",0,IF($D$6="endosado",$D$13,IF(Cotizador!$X$116="anual",IF(N378=1,Cotizador!$Y$106,0),Cotizador!$Y$106)))),"")</f>
        <v/>
      </c>
      <c r="L378" s="44" t="str">
        <f t="shared" si="4"/>
        <v/>
      </c>
      <c r="M378" s="2" t="str">
        <f t="shared" si="5"/>
        <v/>
      </c>
      <c r="N378" s="2" t="str">
        <f t="shared" si="15"/>
        <v>#VALUE!</v>
      </c>
      <c r="O378" s="44"/>
      <c r="Q378" s="44"/>
      <c r="R378" s="44"/>
      <c r="S378" s="44"/>
      <c r="T378" s="44"/>
      <c r="U378" s="44"/>
    </row>
    <row r="379" ht="12.75" customHeight="1">
      <c r="A379" s="111"/>
      <c r="B379" s="108"/>
      <c r="C379" s="108"/>
      <c r="D379" s="109"/>
      <c r="E379" s="73"/>
      <c r="F379" s="44"/>
      <c r="G379" s="110"/>
      <c r="H379" s="44"/>
      <c r="I379" s="44"/>
      <c r="J379" s="44"/>
      <c r="K379" s="44"/>
      <c r="L379" s="44"/>
      <c r="M379" s="2"/>
      <c r="N379" s="2"/>
      <c r="O379" s="44"/>
      <c r="Q379" s="44"/>
      <c r="R379" s="44"/>
      <c r="S379" s="44"/>
      <c r="T379" s="44"/>
      <c r="U379" s="44"/>
    </row>
    <row r="380" ht="12.75" customHeight="1">
      <c r="A380" s="111"/>
      <c r="B380" s="108"/>
      <c r="C380" s="108"/>
      <c r="D380" s="109"/>
      <c r="E380" s="73"/>
      <c r="F380" s="44"/>
      <c r="G380" s="110"/>
      <c r="H380" s="44"/>
      <c r="I380" s="44"/>
      <c r="J380" s="44"/>
      <c r="K380" s="44"/>
      <c r="L380" s="44"/>
      <c r="M380" s="2"/>
      <c r="N380" s="2"/>
      <c r="O380" s="44"/>
      <c r="Q380" s="44"/>
      <c r="R380" s="44"/>
      <c r="S380" s="44"/>
      <c r="T380" s="44"/>
      <c r="U380" s="44"/>
    </row>
    <row r="381" ht="12.75" customHeight="1">
      <c r="A381" s="111"/>
      <c r="B381" s="108"/>
      <c r="C381" s="108"/>
      <c r="D381" s="109"/>
      <c r="E381" s="73"/>
      <c r="F381" s="44"/>
      <c r="G381" s="110"/>
      <c r="H381" s="44"/>
      <c r="I381" s="44"/>
      <c r="J381" s="44"/>
      <c r="K381" s="44"/>
      <c r="L381" s="44"/>
      <c r="M381" s="2"/>
      <c r="N381" s="2"/>
      <c r="O381" s="44"/>
      <c r="Q381" s="44"/>
      <c r="R381" s="44"/>
      <c r="S381" s="44"/>
      <c r="T381" s="44"/>
      <c r="U381" s="44"/>
    </row>
    <row r="382" ht="12.75" customHeight="1">
      <c r="A382" s="111"/>
      <c r="B382" s="108"/>
      <c r="C382" s="108"/>
      <c r="D382" s="109"/>
      <c r="E382" s="73"/>
      <c r="F382" s="44"/>
      <c r="G382" s="110"/>
      <c r="H382" s="44"/>
      <c r="I382" s="44"/>
      <c r="J382" s="44"/>
      <c r="K382" s="44"/>
      <c r="L382" s="44"/>
      <c r="M382" s="2"/>
      <c r="N382" s="2"/>
      <c r="O382" s="44"/>
      <c r="Q382" s="44"/>
      <c r="R382" s="44"/>
      <c r="S382" s="44"/>
      <c r="T382" s="44"/>
      <c r="U382" s="44"/>
    </row>
    <row r="383" ht="12.75" customHeight="1">
      <c r="A383" s="111"/>
      <c r="B383" s="108"/>
      <c r="C383" s="108"/>
      <c r="D383" s="109"/>
      <c r="E383" s="73"/>
      <c r="F383" s="44"/>
      <c r="G383" s="110"/>
      <c r="H383" s="44"/>
      <c r="I383" s="44"/>
      <c r="J383" s="44"/>
      <c r="K383" s="44"/>
      <c r="L383" s="44"/>
      <c r="M383" s="2"/>
      <c r="N383" s="2"/>
      <c r="O383" s="44"/>
      <c r="Q383" s="44"/>
      <c r="R383" s="44"/>
      <c r="S383" s="44"/>
      <c r="T383" s="44"/>
      <c r="U383" s="44"/>
    </row>
    <row r="384" ht="12.75" customHeight="1">
      <c r="B384" s="44"/>
      <c r="C384" s="44"/>
      <c r="D384" s="44"/>
      <c r="E384" s="44"/>
      <c r="F384" s="44"/>
      <c r="G384" s="44"/>
      <c r="H384" s="44"/>
      <c r="I384" s="44"/>
      <c r="O384" s="44"/>
      <c r="Q384" s="44"/>
      <c r="R384" s="44"/>
      <c r="S384" s="44"/>
      <c r="T384" s="44"/>
      <c r="U384" s="44"/>
    </row>
    <row r="385" ht="12.75" customHeight="1">
      <c r="B385" s="44"/>
      <c r="C385" s="44"/>
      <c r="D385" s="44"/>
      <c r="E385" s="44"/>
      <c r="F385" s="44"/>
      <c r="G385" s="44"/>
      <c r="H385" s="44"/>
      <c r="I385" s="44"/>
      <c r="O385" s="44"/>
      <c r="Q385" s="44"/>
      <c r="R385" s="44"/>
      <c r="S385" s="44"/>
      <c r="T385" s="44"/>
      <c r="U385" s="44"/>
    </row>
    <row r="386" ht="12.75" customHeight="1">
      <c r="B386" s="44"/>
      <c r="C386" s="44"/>
      <c r="D386" s="44"/>
      <c r="E386" s="44"/>
      <c r="F386" s="44"/>
      <c r="G386" s="44"/>
      <c r="H386" s="44"/>
      <c r="I386" s="44"/>
      <c r="O386" s="44"/>
      <c r="Q386" s="44"/>
      <c r="R386" s="44"/>
      <c r="S386" s="44"/>
      <c r="T386" s="44"/>
      <c r="U386" s="44"/>
    </row>
    <row r="387" ht="12.75" customHeight="1">
      <c r="B387" s="44"/>
      <c r="C387" s="44"/>
      <c r="D387" s="44"/>
      <c r="E387" s="44"/>
      <c r="F387" s="44"/>
      <c r="G387" s="44"/>
      <c r="H387" s="44"/>
      <c r="I387" s="44"/>
      <c r="O387" s="44"/>
      <c r="Q387" s="44"/>
      <c r="R387" s="44"/>
      <c r="S387" s="44"/>
      <c r="T387" s="44"/>
      <c r="U387" s="44"/>
    </row>
    <row r="388" ht="12.75" customHeight="1">
      <c r="B388" s="44"/>
      <c r="C388" s="44"/>
      <c r="D388" s="44"/>
      <c r="E388" s="44"/>
      <c r="F388" s="44"/>
      <c r="G388" s="44"/>
      <c r="H388" s="44"/>
      <c r="I388" s="44"/>
      <c r="O388" s="44"/>
      <c r="Q388" s="44"/>
      <c r="R388" s="44"/>
      <c r="S388" s="44"/>
      <c r="T388" s="44"/>
      <c r="U388" s="44"/>
    </row>
    <row r="389" ht="12.75" customHeight="1">
      <c r="B389" s="44"/>
      <c r="C389" s="44"/>
      <c r="D389" s="44"/>
      <c r="E389" s="44"/>
      <c r="F389" s="44"/>
      <c r="G389" s="44"/>
      <c r="H389" s="44"/>
      <c r="I389" s="44"/>
      <c r="O389" s="44"/>
      <c r="Q389" s="44"/>
      <c r="R389" s="44"/>
      <c r="S389" s="44"/>
      <c r="T389" s="44"/>
      <c r="U389" s="44"/>
    </row>
    <row r="390" ht="12.75" customHeight="1">
      <c r="B390" s="44"/>
      <c r="C390" s="44"/>
      <c r="D390" s="44"/>
      <c r="E390" s="44"/>
      <c r="F390" s="44"/>
      <c r="G390" s="44"/>
      <c r="H390" s="44"/>
      <c r="I390" s="44"/>
      <c r="O390" s="44"/>
      <c r="Q390" s="44"/>
      <c r="R390" s="44"/>
      <c r="S390" s="44"/>
      <c r="T390" s="44"/>
      <c r="U390" s="44"/>
    </row>
    <row r="391" ht="12.75" customHeight="1">
      <c r="B391" s="44"/>
      <c r="C391" s="44"/>
      <c r="D391" s="44"/>
      <c r="E391" s="44"/>
      <c r="F391" s="44"/>
      <c r="G391" s="44"/>
      <c r="H391" s="44"/>
      <c r="I391" s="44"/>
      <c r="O391" s="44"/>
      <c r="Q391" s="44"/>
      <c r="R391" s="44"/>
      <c r="S391" s="44"/>
      <c r="T391" s="44"/>
      <c r="U391" s="44"/>
    </row>
    <row r="392" ht="12.75" customHeight="1">
      <c r="B392" s="44"/>
      <c r="C392" s="44"/>
      <c r="D392" s="44"/>
      <c r="E392" s="44"/>
      <c r="F392" s="44"/>
      <c r="G392" s="44"/>
      <c r="H392" s="44"/>
      <c r="I392" s="44"/>
      <c r="O392" s="44"/>
      <c r="Q392" s="44"/>
      <c r="R392" s="44"/>
      <c r="S392" s="44"/>
      <c r="T392" s="44"/>
      <c r="U392" s="44"/>
    </row>
    <row r="393" ht="12.75" customHeight="1">
      <c r="B393" s="44"/>
      <c r="C393" s="44"/>
      <c r="D393" s="44"/>
      <c r="E393" s="44"/>
      <c r="F393" s="44"/>
      <c r="G393" s="44"/>
      <c r="H393" s="44"/>
      <c r="I393" s="44"/>
      <c r="O393" s="44"/>
      <c r="Q393" s="44"/>
      <c r="R393" s="44"/>
      <c r="S393" s="44"/>
      <c r="T393" s="44"/>
      <c r="U393" s="44"/>
    </row>
    <row r="394" ht="12.75" customHeight="1">
      <c r="B394" s="44"/>
      <c r="C394" s="44"/>
      <c r="D394" s="44"/>
      <c r="E394" s="44"/>
      <c r="F394" s="44"/>
      <c r="G394" s="44"/>
      <c r="H394" s="44"/>
      <c r="I394" s="44"/>
      <c r="O394" s="44"/>
      <c r="Q394" s="44"/>
      <c r="R394" s="44"/>
      <c r="S394" s="44"/>
      <c r="T394" s="44"/>
      <c r="U394" s="44"/>
    </row>
    <row r="395" ht="12.75" customHeight="1">
      <c r="B395" s="44"/>
      <c r="C395" s="44"/>
      <c r="D395" s="44"/>
      <c r="E395" s="44"/>
      <c r="F395" s="44"/>
      <c r="G395" s="44"/>
      <c r="H395" s="44"/>
      <c r="I395" s="44"/>
      <c r="O395" s="44"/>
      <c r="Q395" s="44"/>
      <c r="R395" s="44"/>
      <c r="S395" s="44"/>
      <c r="T395" s="44"/>
      <c r="U395" s="44"/>
    </row>
    <row r="396" ht="12.75" customHeight="1">
      <c r="B396" s="44"/>
      <c r="C396" s="44"/>
      <c r="D396" s="44"/>
      <c r="E396" s="44"/>
      <c r="F396" s="44"/>
      <c r="G396" s="44"/>
      <c r="H396" s="44"/>
      <c r="I396" s="44"/>
      <c r="O396" s="44"/>
      <c r="Q396" s="44"/>
      <c r="R396" s="44"/>
      <c r="S396" s="44"/>
      <c r="T396" s="44"/>
      <c r="U396" s="44"/>
    </row>
    <row r="397" ht="12.75" customHeight="1">
      <c r="B397" s="44"/>
      <c r="C397" s="44"/>
      <c r="D397" s="44"/>
      <c r="E397" s="44"/>
      <c r="F397" s="44"/>
      <c r="G397" s="44"/>
      <c r="H397" s="44"/>
      <c r="I397" s="44"/>
      <c r="O397" s="44"/>
      <c r="Q397" s="44"/>
      <c r="R397" s="44"/>
      <c r="S397" s="44"/>
      <c r="T397" s="44"/>
      <c r="U397" s="44"/>
    </row>
    <row r="398" ht="12.75" customHeight="1">
      <c r="B398" s="44"/>
      <c r="C398" s="44"/>
      <c r="D398" s="44"/>
      <c r="E398" s="44"/>
      <c r="F398" s="44"/>
      <c r="G398" s="44"/>
      <c r="H398" s="44"/>
      <c r="I398" s="44"/>
      <c r="O398" s="44"/>
      <c r="Q398" s="44"/>
      <c r="R398" s="44"/>
      <c r="S398" s="44"/>
      <c r="T398" s="44"/>
      <c r="U398" s="44"/>
    </row>
    <row r="399" ht="12.75" customHeight="1">
      <c r="B399" s="44"/>
      <c r="C399" s="44"/>
      <c r="D399" s="44"/>
      <c r="E399" s="44"/>
      <c r="F399" s="44"/>
      <c r="G399" s="44"/>
      <c r="H399" s="44"/>
      <c r="I399" s="44"/>
      <c r="O399" s="44"/>
      <c r="Q399" s="44"/>
      <c r="R399" s="44"/>
      <c r="S399" s="44"/>
      <c r="T399" s="44"/>
      <c r="U399" s="44"/>
    </row>
    <row r="400" ht="12.75" customHeight="1">
      <c r="B400" s="44"/>
      <c r="C400" s="44"/>
      <c r="D400" s="44"/>
      <c r="E400" s="44"/>
      <c r="F400" s="44"/>
      <c r="G400" s="44"/>
      <c r="H400" s="44"/>
      <c r="I400" s="44"/>
      <c r="O400" s="44"/>
      <c r="Q400" s="44"/>
      <c r="R400" s="44"/>
      <c r="S400" s="44"/>
      <c r="T400" s="44"/>
      <c r="U400" s="44"/>
    </row>
    <row r="401" ht="12.75" customHeight="1">
      <c r="B401" s="44"/>
      <c r="C401" s="44"/>
      <c r="D401" s="44"/>
      <c r="E401" s="44"/>
      <c r="F401" s="44"/>
      <c r="G401" s="44"/>
      <c r="H401" s="44"/>
      <c r="I401" s="44"/>
      <c r="O401" s="44"/>
      <c r="Q401" s="44"/>
      <c r="R401" s="44"/>
      <c r="S401" s="44"/>
      <c r="T401" s="44"/>
      <c r="U401" s="44"/>
    </row>
    <row r="402" ht="12.75" customHeight="1">
      <c r="B402" s="44"/>
      <c r="C402" s="44"/>
      <c r="D402" s="44"/>
      <c r="E402" s="44"/>
      <c r="F402" s="44"/>
      <c r="G402" s="44"/>
      <c r="H402" s="44"/>
      <c r="I402" s="44"/>
      <c r="O402" s="44"/>
      <c r="Q402" s="44"/>
      <c r="R402" s="44"/>
      <c r="S402" s="44"/>
      <c r="T402" s="44"/>
      <c r="U402" s="44"/>
    </row>
    <row r="403" ht="12.75" customHeight="1">
      <c r="B403" s="44"/>
      <c r="C403" s="44"/>
      <c r="D403" s="44"/>
      <c r="E403" s="44"/>
      <c r="F403" s="44"/>
      <c r="G403" s="44"/>
      <c r="H403" s="44"/>
      <c r="I403" s="44"/>
      <c r="O403" s="44"/>
      <c r="Q403" s="44"/>
      <c r="R403" s="44"/>
      <c r="S403" s="44"/>
      <c r="T403" s="44"/>
      <c r="U403" s="44"/>
    </row>
    <row r="404" ht="12.75" customHeight="1">
      <c r="B404" s="44"/>
      <c r="C404" s="44"/>
      <c r="D404" s="44"/>
      <c r="E404" s="44"/>
      <c r="F404" s="44"/>
      <c r="G404" s="44"/>
      <c r="H404" s="44"/>
      <c r="I404" s="44"/>
      <c r="O404" s="44"/>
      <c r="Q404" s="44"/>
      <c r="R404" s="44"/>
      <c r="S404" s="44"/>
      <c r="T404" s="44"/>
      <c r="U404" s="44"/>
    </row>
    <row r="405" ht="12.75" customHeight="1">
      <c r="B405" s="44"/>
      <c r="C405" s="44"/>
      <c r="D405" s="44"/>
      <c r="E405" s="44"/>
      <c r="F405" s="44"/>
      <c r="G405" s="44"/>
      <c r="H405" s="44"/>
      <c r="I405" s="44"/>
      <c r="O405" s="44"/>
      <c r="Q405" s="44"/>
      <c r="R405" s="44"/>
      <c r="S405" s="44"/>
      <c r="T405" s="44"/>
      <c r="U405" s="44"/>
    </row>
    <row r="406" ht="12.75" customHeight="1">
      <c r="B406" s="44"/>
      <c r="C406" s="44"/>
      <c r="D406" s="44"/>
      <c r="E406" s="44"/>
      <c r="F406" s="44"/>
      <c r="G406" s="44"/>
      <c r="H406" s="44"/>
      <c r="I406" s="44"/>
      <c r="O406" s="44"/>
      <c r="Q406" s="44"/>
      <c r="R406" s="44"/>
      <c r="S406" s="44"/>
      <c r="T406" s="44"/>
      <c r="U406" s="44"/>
    </row>
    <row r="407" ht="12.75" customHeight="1">
      <c r="B407" s="44"/>
      <c r="C407" s="44"/>
      <c r="D407" s="44"/>
      <c r="E407" s="44"/>
      <c r="F407" s="44"/>
      <c r="G407" s="44"/>
      <c r="H407" s="44"/>
      <c r="I407" s="44"/>
      <c r="O407" s="44"/>
      <c r="Q407" s="44"/>
      <c r="R407" s="44"/>
      <c r="S407" s="44"/>
      <c r="T407" s="44"/>
      <c r="U407" s="44"/>
    </row>
    <row r="408" ht="12.75" customHeight="1">
      <c r="B408" s="44"/>
      <c r="C408" s="44"/>
      <c r="D408" s="44"/>
      <c r="E408" s="44"/>
      <c r="F408" s="44"/>
      <c r="G408" s="44"/>
      <c r="H408" s="44"/>
      <c r="I408" s="44"/>
      <c r="O408" s="44"/>
      <c r="Q408" s="44"/>
      <c r="R408" s="44"/>
      <c r="S408" s="44"/>
      <c r="T408" s="44"/>
      <c r="U408" s="44"/>
    </row>
    <row r="409" ht="12.75" customHeight="1">
      <c r="B409" s="44"/>
      <c r="C409" s="44"/>
      <c r="D409" s="44"/>
      <c r="E409" s="44"/>
      <c r="F409" s="44"/>
      <c r="G409" s="44"/>
      <c r="H409" s="44"/>
      <c r="I409" s="44"/>
      <c r="O409" s="44"/>
      <c r="Q409" s="44"/>
      <c r="R409" s="44"/>
      <c r="S409" s="44"/>
      <c r="T409" s="44"/>
      <c r="U409" s="44"/>
    </row>
    <row r="410" ht="12.75" customHeight="1">
      <c r="B410" s="44"/>
      <c r="C410" s="44"/>
      <c r="D410" s="44"/>
      <c r="E410" s="44"/>
      <c r="F410" s="44"/>
      <c r="G410" s="44"/>
      <c r="H410" s="44"/>
      <c r="I410" s="44"/>
      <c r="O410" s="44"/>
      <c r="Q410" s="44"/>
      <c r="R410" s="44"/>
      <c r="S410" s="44"/>
      <c r="T410" s="44"/>
      <c r="U410" s="44"/>
    </row>
    <row r="411" ht="12.75" customHeight="1">
      <c r="B411" s="44"/>
      <c r="C411" s="44"/>
      <c r="D411" s="44"/>
      <c r="E411" s="44"/>
      <c r="F411" s="44"/>
      <c r="G411" s="44"/>
      <c r="H411" s="44"/>
      <c r="I411" s="44"/>
      <c r="O411" s="44"/>
      <c r="Q411" s="44"/>
      <c r="R411" s="44"/>
      <c r="S411" s="44"/>
      <c r="T411" s="44"/>
      <c r="U411" s="44"/>
    </row>
    <row r="412" ht="12.75" customHeight="1">
      <c r="B412" s="44"/>
      <c r="C412" s="44"/>
      <c r="D412" s="44"/>
      <c r="E412" s="44"/>
      <c r="F412" s="44"/>
      <c r="G412" s="44"/>
      <c r="H412" s="44"/>
      <c r="I412" s="44"/>
      <c r="O412" s="44"/>
      <c r="Q412" s="44"/>
      <c r="R412" s="44"/>
      <c r="S412" s="44"/>
      <c r="T412" s="44"/>
      <c r="U412" s="44"/>
    </row>
    <row r="413" ht="12.75" customHeight="1">
      <c r="B413" s="44"/>
      <c r="C413" s="44"/>
      <c r="D413" s="44"/>
      <c r="E413" s="44"/>
      <c r="F413" s="44"/>
      <c r="G413" s="44"/>
      <c r="H413" s="44"/>
      <c r="I413" s="44"/>
      <c r="O413" s="44"/>
      <c r="Q413" s="44"/>
      <c r="R413" s="44"/>
      <c r="S413" s="44"/>
      <c r="T413" s="44"/>
      <c r="U413" s="44"/>
    </row>
    <row r="414" ht="12.75" customHeight="1">
      <c r="B414" s="44"/>
      <c r="C414" s="44"/>
      <c r="D414" s="44"/>
      <c r="E414" s="44"/>
      <c r="F414" s="44"/>
      <c r="G414" s="44"/>
      <c r="H414" s="44"/>
      <c r="I414" s="44"/>
      <c r="O414" s="44"/>
      <c r="Q414" s="44"/>
      <c r="R414" s="44"/>
      <c r="S414" s="44"/>
      <c r="T414" s="44"/>
      <c r="U414" s="44"/>
    </row>
    <row r="415" ht="12.75" customHeight="1">
      <c r="B415" s="44"/>
      <c r="C415" s="44"/>
      <c r="D415" s="44"/>
      <c r="E415" s="44"/>
      <c r="F415" s="44"/>
      <c r="G415" s="44"/>
      <c r="H415" s="44"/>
      <c r="I415" s="44"/>
      <c r="O415" s="44"/>
      <c r="Q415" s="44"/>
      <c r="R415" s="44"/>
      <c r="S415" s="44"/>
      <c r="T415" s="44"/>
      <c r="U415" s="44"/>
    </row>
    <row r="416" ht="12.75" customHeight="1">
      <c r="B416" s="44"/>
      <c r="C416" s="44"/>
      <c r="D416" s="44"/>
      <c r="E416" s="44"/>
      <c r="F416" s="44"/>
      <c r="G416" s="44"/>
      <c r="H416" s="44"/>
      <c r="I416" s="44"/>
      <c r="O416" s="44"/>
      <c r="Q416" s="44"/>
      <c r="R416" s="44"/>
      <c r="S416" s="44"/>
      <c r="T416" s="44"/>
      <c r="U416" s="44"/>
    </row>
    <row r="417" ht="12.75" customHeight="1">
      <c r="B417" s="44"/>
      <c r="C417" s="44"/>
      <c r="D417" s="44"/>
      <c r="E417" s="44"/>
      <c r="F417" s="44"/>
      <c r="G417" s="44"/>
      <c r="H417" s="44"/>
      <c r="I417" s="44"/>
      <c r="O417" s="44"/>
      <c r="Q417" s="44"/>
      <c r="R417" s="44"/>
      <c r="S417" s="44"/>
      <c r="T417" s="44"/>
      <c r="U417" s="44"/>
    </row>
    <row r="418" ht="12.75" customHeight="1">
      <c r="B418" s="44"/>
      <c r="C418" s="44"/>
      <c r="D418" s="44"/>
      <c r="E418" s="44"/>
      <c r="F418" s="44"/>
      <c r="G418" s="44"/>
      <c r="H418" s="44"/>
      <c r="I418" s="44"/>
      <c r="O418" s="44"/>
      <c r="Q418" s="44"/>
      <c r="R418" s="44"/>
      <c r="S418" s="44"/>
      <c r="T418" s="44"/>
      <c r="U418" s="44"/>
    </row>
    <row r="419" ht="12.75" customHeight="1">
      <c r="B419" s="44"/>
      <c r="C419" s="44"/>
      <c r="D419" s="44"/>
      <c r="E419" s="44"/>
      <c r="F419" s="44"/>
      <c r="G419" s="44"/>
      <c r="H419" s="44"/>
      <c r="I419" s="44"/>
      <c r="O419" s="44"/>
      <c r="Q419" s="44"/>
      <c r="R419" s="44"/>
      <c r="S419" s="44"/>
      <c r="T419" s="44"/>
      <c r="U419" s="44"/>
    </row>
    <row r="420" ht="12.75" customHeight="1">
      <c r="B420" s="44"/>
      <c r="C420" s="44"/>
      <c r="D420" s="44"/>
      <c r="E420" s="44"/>
      <c r="F420" s="44"/>
      <c r="G420" s="44"/>
      <c r="H420" s="44"/>
      <c r="I420" s="44"/>
      <c r="O420" s="44"/>
      <c r="Q420" s="44"/>
      <c r="R420" s="44"/>
      <c r="S420" s="44"/>
      <c r="T420" s="44"/>
      <c r="U420" s="44"/>
    </row>
    <row r="421" ht="12.75" customHeight="1">
      <c r="B421" s="44"/>
      <c r="C421" s="44"/>
      <c r="D421" s="44"/>
      <c r="E421" s="44"/>
      <c r="F421" s="44"/>
      <c r="G421" s="44"/>
      <c r="H421" s="44"/>
      <c r="I421" s="44"/>
      <c r="O421" s="44"/>
      <c r="Q421" s="44"/>
      <c r="R421" s="44"/>
      <c r="S421" s="44"/>
      <c r="T421" s="44"/>
      <c r="U421" s="44"/>
    </row>
    <row r="422" ht="12.75" customHeight="1">
      <c r="B422" s="44"/>
      <c r="C422" s="44"/>
      <c r="D422" s="44"/>
      <c r="E422" s="44"/>
      <c r="F422" s="44"/>
      <c r="G422" s="44"/>
      <c r="H422" s="44"/>
      <c r="I422" s="44"/>
      <c r="O422" s="44"/>
      <c r="Q422" s="44"/>
      <c r="R422" s="44"/>
      <c r="S422" s="44"/>
      <c r="T422" s="44"/>
      <c r="U422" s="44"/>
    </row>
    <row r="423" ht="12.75" customHeight="1">
      <c r="B423" s="44"/>
      <c r="C423" s="44"/>
      <c r="D423" s="44"/>
      <c r="E423" s="44"/>
      <c r="F423" s="44"/>
      <c r="G423" s="44"/>
      <c r="H423" s="44"/>
      <c r="I423" s="44"/>
      <c r="O423" s="44"/>
      <c r="Q423" s="44"/>
      <c r="R423" s="44"/>
      <c r="S423" s="44"/>
      <c r="T423" s="44"/>
      <c r="U423" s="44"/>
    </row>
    <row r="424" ht="12.75" customHeight="1">
      <c r="B424" s="44"/>
      <c r="C424" s="44"/>
      <c r="D424" s="44"/>
      <c r="E424" s="44"/>
      <c r="F424" s="44"/>
      <c r="G424" s="44"/>
      <c r="H424" s="44"/>
      <c r="I424" s="44"/>
      <c r="O424" s="44"/>
      <c r="Q424" s="44"/>
      <c r="R424" s="44"/>
      <c r="S424" s="44"/>
      <c r="T424" s="44"/>
      <c r="U424" s="44"/>
    </row>
    <row r="425" ht="12.75" customHeight="1">
      <c r="B425" s="44"/>
      <c r="C425" s="44"/>
      <c r="D425" s="44"/>
      <c r="E425" s="44"/>
      <c r="F425" s="44"/>
      <c r="G425" s="44"/>
      <c r="H425" s="44"/>
      <c r="I425" s="44"/>
      <c r="O425" s="44"/>
      <c r="Q425" s="44"/>
      <c r="R425" s="44"/>
      <c r="S425" s="44"/>
      <c r="T425" s="44"/>
      <c r="U425" s="44"/>
    </row>
    <row r="426" ht="12.75" customHeight="1">
      <c r="B426" s="44"/>
      <c r="C426" s="44"/>
      <c r="D426" s="44"/>
      <c r="E426" s="44"/>
      <c r="F426" s="44"/>
      <c r="G426" s="44"/>
      <c r="H426" s="44"/>
      <c r="I426" s="44"/>
      <c r="O426" s="44"/>
      <c r="Q426" s="44"/>
      <c r="R426" s="44"/>
      <c r="S426" s="44"/>
      <c r="T426" s="44"/>
      <c r="U426" s="44"/>
    </row>
    <row r="427" ht="12.75" customHeight="1">
      <c r="B427" s="44"/>
      <c r="C427" s="44"/>
      <c r="D427" s="44"/>
      <c r="E427" s="44"/>
      <c r="F427" s="44"/>
      <c r="G427" s="44"/>
      <c r="H427" s="44"/>
      <c r="I427" s="44"/>
      <c r="O427" s="44"/>
      <c r="Q427" s="44"/>
      <c r="R427" s="44"/>
      <c r="S427" s="44"/>
      <c r="T427" s="44"/>
      <c r="U427" s="44"/>
    </row>
    <row r="428" ht="12.75" customHeight="1">
      <c r="B428" s="44"/>
      <c r="C428" s="44"/>
      <c r="D428" s="44"/>
      <c r="E428" s="44"/>
      <c r="F428" s="44"/>
      <c r="G428" s="44"/>
      <c r="H428" s="44"/>
      <c r="I428" s="44"/>
      <c r="O428" s="44"/>
      <c r="Q428" s="44"/>
      <c r="R428" s="44"/>
      <c r="S428" s="44"/>
      <c r="T428" s="44"/>
      <c r="U428" s="44"/>
    </row>
    <row r="429" ht="12.75" customHeight="1">
      <c r="B429" s="44"/>
      <c r="C429" s="44"/>
      <c r="D429" s="44"/>
      <c r="E429" s="44"/>
      <c r="F429" s="44"/>
      <c r="G429" s="44"/>
      <c r="H429" s="44"/>
      <c r="I429" s="44"/>
      <c r="O429" s="44"/>
      <c r="Q429" s="44"/>
      <c r="R429" s="44"/>
      <c r="S429" s="44"/>
      <c r="T429" s="44"/>
      <c r="U429" s="44"/>
    </row>
    <row r="430" ht="12.75" customHeight="1">
      <c r="B430" s="44"/>
      <c r="C430" s="44"/>
      <c r="D430" s="44"/>
      <c r="E430" s="44"/>
      <c r="F430" s="44"/>
      <c r="G430" s="44"/>
      <c r="H430" s="44"/>
      <c r="I430" s="44"/>
      <c r="O430" s="44"/>
      <c r="Q430" s="44"/>
      <c r="R430" s="44"/>
      <c r="S430" s="44"/>
      <c r="T430" s="44"/>
      <c r="U430" s="44"/>
    </row>
    <row r="431" ht="12.75" customHeight="1">
      <c r="B431" s="44"/>
      <c r="C431" s="44"/>
      <c r="D431" s="44"/>
      <c r="E431" s="44"/>
      <c r="F431" s="44"/>
      <c r="G431" s="44"/>
      <c r="H431" s="44"/>
      <c r="I431" s="44"/>
      <c r="O431" s="44"/>
      <c r="Q431" s="44"/>
      <c r="R431" s="44"/>
      <c r="S431" s="44"/>
      <c r="T431" s="44"/>
      <c r="U431" s="44"/>
    </row>
    <row r="432" ht="12.75" customHeight="1">
      <c r="B432" s="44"/>
      <c r="C432" s="44"/>
      <c r="D432" s="44"/>
      <c r="E432" s="44"/>
      <c r="F432" s="44"/>
      <c r="G432" s="44"/>
      <c r="H432" s="44"/>
      <c r="I432" s="44"/>
      <c r="O432" s="44"/>
      <c r="Q432" s="44"/>
      <c r="R432" s="44"/>
      <c r="S432" s="44"/>
      <c r="T432" s="44"/>
      <c r="U432" s="44"/>
    </row>
    <row r="433" ht="12.75" customHeight="1">
      <c r="B433" s="44"/>
      <c r="C433" s="44"/>
      <c r="D433" s="44"/>
      <c r="E433" s="44"/>
      <c r="F433" s="44"/>
      <c r="G433" s="44"/>
      <c r="H433" s="44"/>
      <c r="I433" s="44"/>
      <c r="O433" s="44"/>
      <c r="Q433" s="44"/>
      <c r="R433" s="44"/>
      <c r="S433" s="44"/>
      <c r="T433" s="44"/>
      <c r="U433" s="44"/>
    </row>
    <row r="434" ht="12.75" customHeight="1">
      <c r="B434" s="44"/>
      <c r="C434" s="44"/>
      <c r="D434" s="44"/>
      <c r="E434" s="44"/>
      <c r="F434" s="44"/>
      <c r="G434" s="44"/>
      <c r="H434" s="44"/>
      <c r="I434" s="44"/>
      <c r="O434" s="44"/>
      <c r="Q434" s="44"/>
      <c r="R434" s="44"/>
      <c r="S434" s="44"/>
      <c r="T434" s="44"/>
      <c r="U434" s="44"/>
    </row>
    <row r="435" ht="12.75" customHeight="1">
      <c r="B435" s="44"/>
      <c r="C435" s="44"/>
      <c r="D435" s="44"/>
      <c r="E435" s="44"/>
      <c r="F435" s="44"/>
      <c r="G435" s="44"/>
      <c r="H435" s="44"/>
      <c r="I435" s="44"/>
      <c r="O435" s="44"/>
      <c r="Q435" s="44"/>
      <c r="R435" s="44"/>
      <c r="S435" s="44"/>
      <c r="T435" s="44"/>
      <c r="U435" s="44"/>
    </row>
    <row r="436" ht="12.75" customHeight="1">
      <c r="B436" s="44"/>
      <c r="C436" s="44"/>
      <c r="D436" s="44"/>
      <c r="E436" s="44"/>
      <c r="F436" s="44"/>
      <c r="G436" s="44"/>
      <c r="H436" s="44"/>
      <c r="I436" s="44"/>
      <c r="O436" s="44"/>
      <c r="Q436" s="44"/>
      <c r="R436" s="44"/>
      <c r="S436" s="44"/>
      <c r="T436" s="44"/>
      <c r="U436" s="44"/>
    </row>
    <row r="437" ht="12.75" customHeight="1">
      <c r="B437" s="44"/>
      <c r="C437" s="44"/>
      <c r="D437" s="44"/>
      <c r="E437" s="44"/>
      <c r="F437" s="44"/>
      <c r="G437" s="44"/>
      <c r="H437" s="44"/>
      <c r="I437" s="44"/>
      <c r="O437" s="44"/>
      <c r="Q437" s="44"/>
      <c r="R437" s="44"/>
      <c r="S437" s="44"/>
      <c r="T437" s="44"/>
      <c r="U437" s="44"/>
    </row>
    <row r="438" ht="12.75" customHeight="1">
      <c r="B438" s="44"/>
      <c r="C438" s="44"/>
      <c r="D438" s="44"/>
      <c r="E438" s="44"/>
      <c r="F438" s="44"/>
      <c r="G438" s="44"/>
      <c r="H438" s="44"/>
      <c r="I438" s="44"/>
      <c r="O438" s="44"/>
      <c r="Q438" s="44"/>
      <c r="R438" s="44"/>
      <c r="S438" s="44"/>
      <c r="T438" s="44"/>
      <c r="U438" s="44"/>
    </row>
    <row r="439" ht="12.75" customHeight="1">
      <c r="B439" s="44"/>
      <c r="C439" s="44"/>
      <c r="D439" s="44"/>
      <c r="E439" s="44"/>
      <c r="F439" s="44"/>
      <c r="G439" s="44"/>
      <c r="H439" s="44"/>
      <c r="I439" s="44"/>
      <c r="O439" s="44"/>
      <c r="Q439" s="44"/>
      <c r="R439" s="44"/>
      <c r="S439" s="44"/>
      <c r="T439" s="44"/>
      <c r="U439" s="44"/>
    </row>
    <row r="440" ht="12.75" customHeight="1">
      <c r="B440" s="44"/>
      <c r="C440" s="44"/>
      <c r="D440" s="44"/>
      <c r="E440" s="44"/>
      <c r="F440" s="44"/>
      <c r="G440" s="44"/>
      <c r="H440" s="44"/>
      <c r="I440" s="44"/>
      <c r="O440" s="44"/>
      <c r="Q440" s="44"/>
      <c r="R440" s="44"/>
      <c r="S440" s="44"/>
      <c r="T440" s="44"/>
      <c r="U440" s="44"/>
    </row>
    <row r="441" ht="12.75" customHeight="1">
      <c r="B441" s="44"/>
      <c r="C441" s="44"/>
      <c r="D441" s="44"/>
      <c r="E441" s="44"/>
      <c r="F441" s="44"/>
      <c r="G441" s="44"/>
      <c r="H441" s="44"/>
      <c r="I441" s="44"/>
      <c r="O441" s="44"/>
      <c r="Q441" s="44"/>
      <c r="R441" s="44"/>
      <c r="S441" s="44"/>
      <c r="T441" s="44"/>
      <c r="U441" s="44"/>
    </row>
    <row r="442" ht="12.75" customHeight="1">
      <c r="B442" s="44"/>
      <c r="C442" s="44"/>
      <c r="D442" s="44"/>
      <c r="E442" s="44"/>
      <c r="F442" s="44"/>
      <c r="G442" s="44"/>
      <c r="H442" s="44"/>
      <c r="I442" s="44"/>
      <c r="O442" s="44"/>
      <c r="Q442" s="44"/>
      <c r="R442" s="44"/>
      <c r="S442" s="44"/>
      <c r="T442" s="44"/>
      <c r="U442" s="44"/>
    </row>
    <row r="443" ht="12.75" customHeight="1">
      <c r="B443" s="44"/>
      <c r="C443" s="44"/>
      <c r="D443" s="44"/>
      <c r="E443" s="44"/>
      <c r="F443" s="44"/>
      <c r="G443" s="44"/>
      <c r="H443" s="44"/>
      <c r="I443" s="44"/>
      <c r="O443" s="44"/>
      <c r="Q443" s="44"/>
      <c r="R443" s="44"/>
      <c r="S443" s="44"/>
      <c r="T443" s="44"/>
      <c r="U443" s="44"/>
    </row>
    <row r="444" ht="12.75" customHeight="1">
      <c r="B444" s="44"/>
      <c r="C444" s="44"/>
      <c r="D444" s="44"/>
      <c r="E444" s="44"/>
      <c r="F444" s="44"/>
      <c r="G444" s="44"/>
      <c r="H444" s="44"/>
      <c r="I444" s="44"/>
      <c r="O444" s="44"/>
      <c r="Q444" s="44"/>
      <c r="R444" s="44"/>
      <c r="S444" s="44"/>
      <c r="T444" s="44"/>
      <c r="U444" s="44"/>
    </row>
    <row r="445" ht="12.75" customHeight="1">
      <c r="B445" s="44"/>
      <c r="C445" s="44"/>
      <c r="D445" s="44"/>
      <c r="E445" s="44"/>
      <c r="F445" s="44"/>
      <c r="G445" s="44"/>
      <c r="H445" s="44"/>
      <c r="I445" s="44"/>
      <c r="O445" s="44"/>
      <c r="Q445" s="44"/>
      <c r="R445" s="44"/>
      <c r="S445" s="44"/>
      <c r="T445" s="44"/>
      <c r="U445" s="44"/>
    </row>
    <row r="446" ht="12.75" customHeight="1">
      <c r="B446" s="44"/>
      <c r="C446" s="44"/>
      <c r="D446" s="44"/>
      <c r="E446" s="44"/>
      <c r="F446" s="44"/>
      <c r="G446" s="44"/>
      <c r="H446" s="44"/>
      <c r="I446" s="44"/>
      <c r="O446" s="44"/>
      <c r="Q446" s="44"/>
      <c r="R446" s="44"/>
      <c r="S446" s="44"/>
      <c r="T446" s="44"/>
      <c r="U446" s="44"/>
    </row>
    <row r="447" ht="12.75" customHeight="1">
      <c r="B447" s="44"/>
      <c r="C447" s="44"/>
      <c r="D447" s="44"/>
      <c r="E447" s="44"/>
      <c r="F447" s="44"/>
      <c r="G447" s="44"/>
      <c r="H447" s="44"/>
      <c r="I447" s="44"/>
      <c r="O447" s="44"/>
      <c r="Q447" s="44"/>
      <c r="R447" s="44"/>
      <c r="S447" s="44"/>
      <c r="T447" s="44"/>
      <c r="U447" s="44"/>
    </row>
    <row r="448" ht="12.75" customHeight="1">
      <c r="B448" s="44"/>
      <c r="C448" s="44"/>
      <c r="D448" s="44"/>
      <c r="E448" s="44"/>
      <c r="F448" s="44"/>
      <c r="G448" s="44"/>
      <c r="H448" s="44"/>
      <c r="I448" s="44"/>
      <c r="O448" s="44"/>
      <c r="Q448" s="44"/>
      <c r="R448" s="44"/>
      <c r="S448" s="44"/>
      <c r="T448" s="44"/>
      <c r="U448" s="44"/>
    </row>
    <row r="449" ht="12.75" customHeight="1">
      <c r="B449" s="44"/>
      <c r="C449" s="44"/>
      <c r="D449" s="44"/>
      <c r="E449" s="44"/>
      <c r="F449" s="44"/>
      <c r="G449" s="44"/>
      <c r="H449" s="44"/>
      <c r="I449" s="44"/>
      <c r="O449" s="44"/>
      <c r="Q449" s="44"/>
      <c r="R449" s="44"/>
      <c r="S449" s="44"/>
      <c r="T449" s="44"/>
      <c r="U449" s="44"/>
    </row>
    <row r="450" ht="12.75" customHeight="1">
      <c r="B450" s="44"/>
      <c r="C450" s="44"/>
      <c r="D450" s="44"/>
      <c r="E450" s="44"/>
      <c r="F450" s="44"/>
      <c r="G450" s="44"/>
      <c r="H450" s="44"/>
      <c r="I450" s="44"/>
      <c r="O450" s="44"/>
      <c r="Q450" s="44"/>
      <c r="R450" s="44"/>
      <c r="S450" s="44"/>
      <c r="T450" s="44"/>
      <c r="U450" s="44"/>
    </row>
    <row r="451" ht="12.75" customHeight="1">
      <c r="B451" s="44"/>
      <c r="C451" s="44"/>
      <c r="D451" s="44"/>
      <c r="E451" s="44"/>
      <c r="F451" s="44"/>
      <c r="G451" s="44"/>
      <c r="H451" s="44"/>
      <c r="I451" s="44"/>
      <c r="O451" s="44"/>
      <c r="Q451" s="44"/>
      <c r="R451" s="44"/>
      <c r="S451" s="44"/>
      <c r="T451" s="44"/>
      <c r="U451" s="44"/>
    </row>
    <row r="452" ht="12.75" customHeight="1">
      <c r="B452" s="44"/>
      <c r="C452" s="44"/>
      <c r="D452" s="44"/>
      <c r="E452" s="44"/>
      <c r="F452" s="44"/>
      <c r="G452" s="44"/>
      <c r="H452" s="44"/>
      <c r="I452" s="44"/>
      <c r="O452" s="44"/>
      <c r="Q452" s="44"/>
      <c r="R452" s="44"/>
      <c r="S452" s="44"/>
      <c r="T452" s="44"/>
      <c r="U452" s="44"/>
    </row>
    <row r="453" ht="12.75" customHeight="1">
      <c r="B453" s="44"/>
      <c r="C453" s="44"/>
      <c r="D453" s="44"/>
      <c r="E453" s="44"/>
      <c r="F453" s="44"/>
      <c r="G453" s="44"/>
      <c r="H453" s="44"/>
      <c r="I453" s="44"/>
      <c r="O453" s="44"/>
      <c r="Q453" s="44"/>
      <c r="R453" s="44"/>
      <c r="S453" s="44"/>
      <c r="T453" s="44"/>
      <c r="U453" s="44"/>
    </row>
    <row r="454" ht="12.75" customHeight="1">
      <c r="B454" s="44"/>
      <c r="C454" s="44"/>
      <c r="D454" s="44"/>
      <c r="E454" s="44"/>
      <c r="F454" s="44"/>
      <c r="G454" s="44"/>
      <c r="H454" s="44"/>
      <c r="I454" s="44"/>
      <c r="O454" s="44"/>
      <c r="Q454" s="44"/>
      <c r="R454" s="44"/>
      <c r="S454" s="44"/>
      <c r="T454" s="44"/>
      <c r="U454" s="44"/>
    </row>
    <row r="455" ht="12.75" customHeight="1">
      <c r="B455" s="44"/>
      <c r="C455" s="44"/>
      <c r="D455" s="44"/>
      <c r="E455" s="44"/>
      <c r="F455" s="44"/>
      <c r="G455" s="44"/>
      <c r="H455" s="44"/>
      <c r="I455" s="44"/>
      <c r="O455" s="44"/>
      <c r="Q455" s="44"/>
      <c r="R455" s="44"/>
      <c r="S455" s="44"/>
      <c r="T455" s="44"/>
      <c r="U455" s="44"/>
    </row>
    <row r="456" ht="12.75" customHeight="1">
      <c r="B456" s="44"/>
      <c r="C456" s="44"/>
      <c r="D456" s="44"/>
      <c r="E456" s="44"/>
      <c r="F456" s="44"/>
      <c r="G456" s="44"/>
      <c r="H456" s="44"/>
      <c r="I456" s="44"/>
      <c r="O456" s="44"/>
      <c r="Q456" s="44"/>
      <c r="R456" s="44"/>
      <c r="S456" s="44"/>
      <c r="T456" s="44"/>
      <c r="U456" s="44"/>
    </row>
    <row r="457" ht="12.75" customHeight="1">
      <c r="B457" s="44"/>
      <c r="C457" s="44"/>
      <c r="D457" s="44"/>
      <c r="E457" s="44"/>
      <c r="F457" s="44"/>
      <c r="G457" s="44"/>
      <c r="H457" s="44"/>
      <c r="I457" s="44"/>
      <c r="O457" s="44"/>
      <c r="Q457" s="44"/>
      <c r="R457" s="44"/>
      <c r="S457" s="44"/>
      <c r="T457" s="44"/>
      <c r="U457" s="44"/>
    </row>
    <row r="458" ht="12.75" customHeight="1">
      <c r="B458" s="44"/>
      <c r="C458" s="44"/>
      <c r="D458" s="44"/>
      <c r="E458" s="44"/>
      <c r="F458" s="44"/>
      <c r="G458" s="44"/>
      <c r="H458" s="44"/>
      <c r="I458" s="44"/>
      <c r="O458" s="44"/>
      <c r="Q458" s="44"/>
      <c r="R458" s="44"/>
      <c r="S458" s="44"/>
      <c r="T458" s="44"/>
      <c r="U458" s="44"/>
    </row>
    <row r="459" ht="12.75" customHeight="1">
      <c r="B459" s="44"/>
      <c r="C459" s="44"/>
      <c r="D459" s="44"/>
      <c r="E459" s="44"/>
      <c r="F459" s="44"/>
      <c r="G459" s="44"/>
      <c r="H459" s="44"/>
      <c r="I459" s="44"/>
      <c r="O459" s="44"/>
      <c r="Q459" s="44"/>
      <c r="R459" s="44"/>
      <c r="S459" s="44"/>
      <c r="T459" s="44"/>
      <c r="U459" s="44"/>
    </row>
    <row r="460" ht="12.75" customHeight="1">
      <c r="B460" s="44"/>
      <c r="C460" s="44"/>
      <c r="D460" s="44"/>
      <c r="E460" s="44"/>
      <c r="F460" s="44"/>
      <c r="G460" s="44"/>
      <c r="H460" s="44"/>
      <c r="I460" s="44"/>
      <c r="O460" s="44"/>
      <c r="Q460" s="44"/>
      <c r="R460" s="44"/>
      <c r="S460" s="44"/>
      <c r="T460" s="44"/>
      <c r="U460" s="44"/>
    </row>
    <row r="461" ht="12.75" customHeight="1">
      <c r="B461" s="44"/>
      <c r="C461" s="44"/>
      <c r="D461" s="44"/>
      <c r="E461" s="44"/>
      <c r="F461" s="44"/>
      <c r="G461" s="44"/>
      <c r="H461" s="44"/>
      <c r="I461" s="44"/>
      <c r="O461" s="44"/>
      <c r="Q461" s="44"/>
      <c r="R461" s="44"/>
      <c r="S461" s="44"/>
      <c r="T461" s="44"/>
      <c r="U461" s="44"/>
    </row>
    <row r="462" ht="12.75" customHeight="1">
      <c r="B462" s="44"/>
      <c r="C462" s="44"/>
      <c r="D462" s="44"/>
      <c r="E462" s="44"/>
      <c r="F462" s="44"/>
      <c r="G462" s="44"/>
      <c r="H462" s="44"/>
      <c r="I462" s="44"/>
      <c r="O462" s="44"/>
      <c r="Q462" s="44"/>
      <c r="R462" s="44"/>
      <c r="S462" s="44"/>
      <c r="T462" s="44"/>
      <c r="U462" s="44"/>
    </row>
    <row r="463" ht="12.75" customHeight="1">
      <c r="B463" s="44"/>
      <c r="C463" s="44"/>
      <c r="D463" s="44"/>
      <c r="E463" s="44"/>
      <c r="F463" s="44"/>
      <c r="G463" s="44"/>
      <c r="H463" s="44"/>
      <c r="I463" s="44"/>
      <c r="O463" s="44"/>
      <c r="Q463" s="44"/>
      <c r="R463" s="44"/>
      <c r="S463" s="44"/>
      <c r="T463" s="44"/>
      <c r="U463" s="44"/>
    </row>
    <row r="464" ht="12.75" customHeight="1">
      <c r="B464" s="44"/>
      <c r="C464" s="44"/>
      <c r="D464" s="44"/>
      <c r="E464" s="44"/>
      <c r="F464" s="44"/>
      <c r="G464" s="44"/>
      <c r="H464" s="44"/>
      <c r="I464" s="44"/>
      <c r="O464" s="44"/>
      <c r="Q464" s="44"/>
      <c r="R464" s="44"/>
      <c r="S464" s="44"/>
      <c r="T464" s="44"/>
      <c r="U464" s="44"/>
    </row>
    <row r="465" ht="12.75" customHeight="1">
      <c r="B465" s="44"/>
      <c r="C465" s="44"/>
      <c r="D465" s="44"/>
      <c r="E465" s="44"/>
      <c r="F465" s="44"/>
      <c r="G465" s="44"/>
      <c r="H465" s="44"/>
      <c r="I465" s="44"/>
      <c r="O465" s="44"/>
      <c r="Q465" s="44"/>
      <c r="R465" s="44"/>
      <c r="S465" s="44"/>
      <c r="T465" s="44"/>
      <c r="U465" s="44"/>
    </row>
    <row r="466" ht="12.75" customHeight="1">
      <c r="B466" s="44"/>
      <c r="C466" s="44"/>
      <c r="D466" s="44"/>
      <c r="E466" s="44"/>
      <c r="F466" s="44"/>
      <c r="G466" s="44"/>
      <c r="H466" s="44"/>
      <c r="I466" s="44"/>
      <c r="O466" s="44"/>
      <c r="Q466" s="44"/>
      <c r="R466" s="44"/>
      <c r="S466" s="44"/>
      <c r="T466" s="44"/>
      <c r="U466" s="44"/>
    </row>
    <row r="467" ht="12.75" customHeight="1">
      <c r="B467" s="44"/>
      <c r="C467" s="44"/>
      <c r="D467" s="44"/>
      <c r="E467" s="44"/>
      <c r="F467" s="44"/>
      <c r="G467" s="44"/>
      <c r="H467" s="44"/>
      <c r="I467" s="44"/>
      <c r="O467" s="44"/>
      <c r="Q467" s="44"/>
      <c r="R467" s="44"/>
      <c r="S467" s="44"/>
      <c r="T467" s="44"/>
      <c r="U467" s="44"/>
    </row>
    <row r="468" ht="12.75" customHeight="1">
      <c r="B468" s="44"/>
      <c r="C468" s="44"/>
      <c r="D468" s="44"/>
      <c r="E468" s="44"/>
      <c r="F468" s="44"/>
      <c r="G468" s="44"/>
      <c r="H468" s="44"/>
      <c r="I468" s="44"/>
      <c r="O468" s="44"/>
      <c r="Q468" s="44"/>
      <c r="R468" s="44"/>
      <c r="S468" s="44"/>
      <c r="T468" s="44"/>
      <c r="U468" s="44"/>
    </row>
    <row r="469" ht="12.75" customHeight="1">
      <c r="B469" s="44"/>
      <c r="C469" s="44"/>
      <c r="D469" s="44"/>
      <c r="E469" s="44"/>
      <c r="F469" s="44"/>
      <c r="G469" s="44"/>
      <c r="H469" s="44"/>
      <c r="I469" s="44"/>
      <c r="O469" s="44"/>
      <c r="Q469" s="44"/>
      <c r="R469" s="44"/>
      <c r="S469" s="44"/>
      <c r="T469" s="44"/>
      <c r="U469" s="44"/>
    </row>
    <row r="470" ht="12.75" customHeight="1">
      <c r="B470" s="44"/>
      <c r="C470" s="44"/>
      <c r="D470" s="44"/>
      <c r="E470" s="44"/>
      <c r="F470" s="44"/>
      <c r="G470" s="44"/>
      <c r="H470" s="44"/>
      <c r="I470" s="44"/>
      <c r="O470" s="44"/>
      <c r="Q470" s="44"/>
      <c r="R470" s="44"/>
      <c r="S470" s="44"/>
      <c r="T470" s="44"/>
      <c r="U470" s="44"/>
    </row>
    <row r="471" ht="12.75" customHeight="1">
      <c r="B471" s="44"/>
      <c r="C471" s="44"/>
      <c r="D471" s="44"/>
      <c r="E471" s="44"/>
      <c r="F471" s="44"/>
      <c r="G471" s="44"/>
      <c r="H471" s="44"/>
      <c r="I471" s="44"/>
      <c r="O471" s="44"/>
      <c r="Q471" s="44"/>
      <c r="R471" s="44"/>
      <c r="S471" s="44"/>
      <c r="T471" s="44"/>
      <c r="U471" s="44"/>
    </row>
    <row r="472" ht="12.75" customHeight="1">
      <c r="B472" s="44"/>
      <c r="C472" s="44"/>
      <c r="D472" s="44"/>
      <c r="E472" s="44"/>
      <c r="F472" s="44"/>
      <c r="G472" s="44"/>
      <c r="H472" s="44"/>
      <c r="I472" s="44"/>
      <c r="O472" s="44"/>
      <c r="Q472" s="44"/>
      <c r="R472" s="44"/>
      <c r="S472" s="44"/>
      <c r="T472" s="44"/>
      <c r="U472" s="44"/>
    </row>
    <row r="473" ht="12.75" customHeight="1">
      <c r="B473" s="44"/>
      <c r="C473" s="44"/>
      <c r="D473" s="44"/>
      <c r="E473" s="44"/>
      <c r="F473" s="44"/>
      <c r="G473" s="44"/>
      <c r="H473" s="44"/>
      <c r="I473" s="44"/>
      <c r="O473" s="44"/>
      <c r="Q473" s="44"/>
      <c r="R473" s="44"/>
      <c r="S473" s="44"/>
      <c r="T473" s="44"/>
      <c r="U473" s="44"/>
    </row>
    <row r="474" ht="12.75" customHeight="1">
      <c r="B474" s="44"/>
      <c r="C474" s="44"/>
      <c r="D474" s="44"/>
      <c r="E474" s="44"/>
      <c r="F474" s="44"/>
      <c r="G474" s="44"/>
      <c r="H474" s="44"/>
      <c r="I474" s="44"/>
      <c r="O474" s="44"/>
      <c r="Q474" s="44"/>
      <c r="R474" s="44"/>
      <c r="S474" s="44"/>
      <c r="T474" s="44"/>
      <c r="U474" s="44"/>
    </row>
    <row r="475" ht="12.75" customHeight="1">
      <c r="B475" s="44"/>
      <c r="C475" s="44"/>
      <c r="D475" s="44"/>
      <c r="E475" s="44"/>
      <c r="F475" s="44"/>
      <c r="G475" s="44"/>
      <c r="H475" s="44"/>
      <c r="I475" s="44"/>
      <c r="O475" s="44"/>
      <c r="Q475" s="44"/>
      <c r="R475" s="44"/>
      <c r="S475" s="44"/>
      <c r="T475" s="44"/>
      <c r="U475" s="44"/>
    </row>
    <row r="476" ht="12.75" customHeight="1">
      <c r="B476" s="44"/>
      <c r="C476" s="44"/>
      <c r="D476" s="44"/>
      <c r="E476" s="44"/>
      <c r="F476" s="44"/>
      <c r="G476" s="44"/>
      <c r="H476" s="44"/>
      <c r="I476" s="44"/>
      <c r="O476" s="44"/>
      <c r="Q476" s="44"/>
      <c r="R476" s="44"/>
      <c r="S476" s="44"/>
      <c r="T476" s="44"/>
      <c r="U476" s="44"/>
    </row>
    <row r="477" ht="12.75" customHeight="1">
      <c r="B477" s="44"/>
      <c r="C477" s="44"/>
      <c r="D477" s="44"/>
      <c r="E477" s="44"/>
      <c r="F477" s="44"/>
      <c r="G477" s="44"/>
      <c r="H477" s="44"/>
      <c r="I477" s="44"/>
      <c r="O477" s="44"/>
      <c r="Q477" s="44"/>
      <c r="R477" s="44"/>
      <c r="S477" s="44"/>
      <c r="T477" s="44"/>
      <c r="U477" s="44"/>
    </row>
    <row r="478" ht="12.75" customHeight="1">
      <c r="B478" s="44"/>
      <c r="C478" s="44"/>
      <c r="D478" s="44"/>
      <c r="E478" s="44"/>
      <c r="F478" s="44"/>
      <c r="G478" s="44"/>
      <c r="H478" s="44"/>
      <c r="I478" s="44"/>
      <c r="O478" s="44"/>
      <c r="Q478" s="44"/>
      <c r="R478" s="44"/>
      <c r="S478" s="44"/>
      <c r="T478" s="44"/>
      <c r="U478" s="44"/>
    </row>
    <row r="479" ht="12.75" customHeight="1">
      <c r="B479" s="44"/>
      <c r="C479" s="44"/>
      <c r="D479" s="44"/>
      <c r="E479" s="44"/>
      <c r="F479" s="44"/>
      <c r="G479" s="44"/>
      <c r="H479" s="44"/>
      <c r="I479" s="44"/>
      <c r="O479" s="44"/>
      <c r="Q479" s="44"/>
      <c r="R479" s="44"/>
      <c r="S479" s="44"/>
      <c r="T479" s="44"/>
      <c r="U479" s="44"/>
    </row>
    <row r="480" ht="12.75" customHeight="1">
      <c r="B480" s="44"/>
      <c r="C480" s="44"/>
      <c r="D480" s="44"/>
      <c r="E480" s="44"/>
      <c r="F480" s="44"/>
      <c r="G480" s="44"/>
      <c r="H480" s="44"/>
      <c r="I480" s="44"/>
      <c r="O480" s="44"/>
      <c r="Q480" s="44"/>
      <c r="R480" s="44"/>
      <c r="S480" s="44"/>
      <c r="T480" s="44"/>
      <c r="U480" s="44"/>
    </row>
    <row r="481" ht="12.75" customHeight="1">
      <c r="B481" s="44"/>
      <c r="C481" s="44"/>
      <c r="D481" s="44"/>
      <c r="E481" s="44"/>
      <c r="F481" s="44"/>
      <c r="G481" s="44"/>
      <c r="H481" s="44"/>
      <c r="I481" s="44"/>
      <c r="O481" s="44"/>
      <c r="Q481" s="44"/>
      <c r="R481" s="44"/>
      <c r="S481" s="44"/>
      <c r="T481" s="44"/>
      <c r="U481" s="44"/>
    </row>
    <row r="482" ht="12.75" customHeight="1">
      <c r="B482" s="44"/>
      <c r="C482" s="44"/>
      <c r="D482" s="44"/>
      <c r="E482" s="44"/>
      <c r="F482" s="44"/>
      <c r="G482" s="44"/>
      <c r="H482" s="44"/>
      <c r="I482" s="44"/>
      <c r="O482" s="44"/>
      <c r="Q482" s="44"/>
      <c r="R482" s="44"/>
      <c r="S482" s="44"/>
      <c r="T482" s="44"/>
      <c r="U482" s="44"/>
    </row>
    <row r="483" ht="12.75" customHeight="1">
      <c r="B483" s="44"/>
      <c r="C483" s="44"/>
      <c r="D483" s="44"/>
      <c r="E483" s="44"/>
      <c r="F483" s="44"/>
      <c r="G483" s="44"/>
      <c r="H483" s="44"/>
      <c r="I483" s="44"/>
      <c r="O483" s="44"/>
      <c r="Q483" s="44"/>
      <c r="R483" s="44"/>
      <c r="S483" s="44"/>
      <c r="T483" s="44"/>
      <c r="U483" s="44"/>
    </row>
    <row r="484" ht="12.75" customHeight="1">
      <c r="B484" s="44"/>
      <c r="C484" s="44"/>
      <c r="D484" s="44"/>
      <c r="E484" s="44"/>
      <c r="F484" s="44"/>
      <c r="G484" s="44"/>
      <c r="H484" s="44"/>
      <c r="I484" s="44"/>
      <c r="O484" s="44"/>
      <c r="Q484" s="44"/>
      <c r="R484" s="44"/>
      <c r="S484" s="44"/>
      <c r="T484" s="44"/>
      <c r="U484" s="44"/>
    </row>
    <row r="485" ht="12.75" customHeight="1">
      <c r="B485" s="44"/>
      <c r="C485" s="44"/>
      <c r="D485" s="44"/>
      <c r="E485" s="44"/>
      <c r="F485" s="44"/>
      <c r="G485" s="44"/>
      <c r="H485" s="44"/>
      <c r="I485" s="44"/>
      <c r="O485" s="44"/>
      <c r="Q485" s="44"/>
      <c r="R485" s="44"/>
      <c r="S485" s="44"/>
      <c r="T485" s="44"/>
      <c r="U485" s="44"/>
    </row>
    <row r="486" ht="12.75" customHeight="1">
      <c r="B486" s="44"/>
      <c r="C486" s="44"/>
      <c r="D486" s="44"/>
      <c r="E486" s="44"/>
      <c r="F486" s="44"/>
      <c r="G486" s="44"/>
      <c r="H486" s="44"/>
      <c r="I486" s="44"/>
      <c r="O486" s="44"/>
      <c r="Q486" s="44"/>
      <c r="R486" s="44"/>
      <c r="S486" s="44"/>
      <c r="T486" s="44"/>
      <c r="U486" s="44"/>
    </row>
    <row r="487" ht="12.75" customHeight="1">
      <c r="B487" s="44"/>
      <c r="C487" s="44"/>
      <c r="D487" s="44"/>
      <c r="E487" s="44"/>
      <c r="F487" s="44"/>
      <c r="G487" s="44"/>
      <c r="H487" s="44"/>
      <c r="I487" s="44"/>
      <c r="O487" s="44"/>
      <c r="Q487" s="44"/>
      <c r="R487" s="44"/>
      <c r="S487" s="44"/>
      <c r="T487" s="44"/>
      <c r="U487" s="44"/>
    </row>
    <row r="488" ht="12.75" customHeight="1">
      <c r="B488" s="44"/>
      <c r="C488" s="44"/>
      <c r="D488" s="44"/>
      <c r="E488" s="44"/>
      <c r="F488" s="44"/>
      <c r="G488" s="44"/>
      <c r="H488" s="44"/>
      <c r="I488" s="44"/>
      <c r="O488" s="44"/>
      <c r="Q488" s="44"/>
      <c r="R488" s="44"/>
      <c r="S488" s="44"/>
      <c r="T488" s="44"/>
      <c r="U488" s="44"/>
    </row>
    <row r="489" ht="12.75" customHeight="1">
      <c r="B489" s="44"/>
      <c r="C489" s="44"/>
      <c r="D489" s="44"/>
      <c r="E489" s="44"/>
      <c r="F489" s="44"/>
      <c r="G489" s="44"/>
      <c r="H489" s="44"/>
      <c r="I489" s="44"/>
      <c r="O489" s="44"/>
      <c r="Q489" s="44"/>
      <c r="R489" s="44"/>
      <c r="S489" s="44"/>
      <c r="T489" s="44"/>
      <c r="U489" s="44"/>
    </row>
    <row r="490" ht="12.75" customHeight="1">
      <c r="B490" s="44"/>
      <c r="C490" s="44"/>
      <c r="D490" s="44"/>
      <c r="E490" s="44"/>
      <c r="F490" s="44"/>
      <c r="G490" s="44"/>
      <c r="H490" s="44"/>
      <c r="I490" s="44"/>
      <c r="O490" s="44"/>
      <c r="Q490" s="44"/>
      <c r="R490" s="44"/>
      <c r="S490" s="44"/>
      <c r="T490" s="44"/>
      <c r="U490" s="44"/>
    </row>
    <row r="491" ht="12.75" customHeight="1">
      <c r="B491" s="44"/>
      <c r="C491" s="44"/>
      <c r="D491" s="44"/>
      <c r="E491" s="44"/>
      <c r="F491" s="44"/>
      <c r="G491" s="44"/>
      <c r="H491" s="44"/>
      <c r="I491" s="44"/>
      <c r="O491" s="44"/>
      <c r="Q491" s="44"/>
      <c r="R491" s="44"/>
      <c r="S491" s="44"/>
      <c r="T491" s="44"/>
      <c r="U491" s="44"/>
    </row>
    <row r="492" ht="12.75" customHeight="1">
      <c r="B492" s="44"/>
      <c r="C492" s="44"/>
      <c r="D492" s="44"/>
      <c r="E492" s="44"/>
      <c r="F492" s="44"/>
      <c r="G492" s="44"/>
      <c r="H492" s="44"/>
      <c r="I492" s="44"/>
      <c r="O492" s="44"/>
      <c r="Q492" s="44"/>
      <c r="R492" s="44"/>
      <c r="S492" s="44"/>
      <c r="T492" s="44"/>
      <c r="U492" s="44"/>
    </row>
    <row r="493" ht="12.75" customHeight="1">
      <c r="B493" s="44"/>
      <c r="C493" s="44"/>
      <c r="D493" s="44"/>
      <c r="E493" s="44"/>
      <c r="F493" s="44"/>
      <c r="G493" s="44"/>
      <c r="H493" s="44"/>
      <c r="I493" s="44"/>
      <c r="O493" s="44"/>
      <c r="Q493" s="44"/>
      <c r="R493" s="44"/>
      <c r="S493" s="44"/>
      <c r="T493" s="44"/>
      <c r="U493" s="44"/>
    </row>
    <row r="494" ht="12.75" customHeight="1">
      <c r="B494" s="44"/>
      <c r="C494" s="44"/>
      <c r="D494" s="44"/>
      <c r="E494" s="44"/>
      <c r="F494" s="44"/>
      <c r="G494" s="44"/>
      <c r="H494" s="44"/>
      <c r="I494" s="44"/>
      <c r="O494" s="44"/>
      <c r="Q494" s="44"/>
      <c r="R494" s="44"/>
      <c r="S494" s="44"/>
      <c r="T494" s="44"/>
      <c r="U494" s="44"/>
    </row>
    <row r="495" ht="12.75" customHeight="1">
      <c r="B495" s="44"/>
      <c r="C495" s="44"/>
      <c r="D495" s="44"/>
      <c r="E495" s="44"/>
      <c r="F495" s="44"/>
      <c r="G495" s="44"/>
      <c r="H495" s="44"/>
      <c r="I495" s="44"/>
      <c r="O495" s="44"/>
      <c r="Q495" s="44"/>
      <c r="R495" s="44"/>
      <c r="S495" s="44"/>
      <c r="T495" s="44"/>
      <c r="U495" s="44"/>
    </row>
    <row r="496" ht="12.75" customHeight="1">
      <c r="B496" s="44"/>
      <c r="C496" s="44"/>
      <c r="D496" s="44"/>
      <c r="E496" s="44"/>
      <c r="F496" s="44"/>
      <c r="G496" s="44"/>
      <c r="H496" s="44"/>
      <c r="I496" s="44"/>
      <c r="O496" s="44"/>
      <c r="Q496" s="44"/>
      <c r="R496" s="44"/>
      <c r="S496" s="44"/>
      <c r="T496" s="44"/>
      <c r="U496" s="44"/>
    </row>
    <row r="497" ht="12.75" customHeight="1">
      <c r="B497" s="44"/>
      <c r="C497" s="44"/>
      <c r="D497" s="44"/>
      <c r="E497" s="44"/>
      <c r="F497" s="44"/>
      <c r="G497" s="44"/>
      <c r="H497" s="44"/>
      <c r="I497" s="44"/>
      <c r="O497" s="44"/>
      <c r="Q497" s="44"/>
      <c r="R497" s="44"/>
      <c r="S497" s="44"/>
      <c r="T497" s="44"/>
      <c r="U497" s="44"/>
    </row>
    <row r="498" ht="12.75" customHeight="1">
      <c r="B498" s="44"/>
      <c r="C498" s="44"/>
      <c r="D498" s="44"/>
      <c r="E498" s="44"/>
      <c r="F498" s="44"/>
      <c r="G498" s="44"/>
      <c r="H498" s="44"/>
      <c r="I498" s="44"/>
      <c r="O498" s="44"/>
      <c r="Q498" s="44"/>
      <c r="R498" s="44"/>
      <c r="S498" s="44"/>
      <c r="T498" s="44"/>
      <c r="U498" s="44"/>
    </row>
    <row r="499" ht="12.75" customHeight="1">
      <c r="B499" s="44"/>
      <c r="C499" s="44"/>
      <c r="D499" s="44"/>
      <c r="E499" s="44"/>
      <c r="F499" s="44"/>
      <c r="G499" s="44"/>
      <c r="H499" s="44"/>
      <c r="I499" s="44"/>
      <c r="O499" s="44"/>
      <c r="Q499" s="44"/>
      <c r="R499" s="44"/>
      <c r="S499" s="44"/>
      <c r="T499" s="44"/>
      <c r="U499" s="44"/>
    </row>
    <row r="500" ht="12.75" customHeight="1">
      <c r="B500" s="44"/>
      <c r="C500" s="44"/>
      <c r="D500" s="44"/>
      <c r="E500" s="44"/>
      <c r="F500" s="44"/>
      <c r="G500" s="44"/>
      <c r="H500" s="44"/>
      <c r="I500" s="44"/>
      <c r="O500" s="44"/>
      <c r="Q500" s="44"/>
      <c r="R500" s="44"/>
      <c r="S500" s="44"/>
      <c r="T500" s="44"/>
      <c r="U500" s="44"/>
    </row>
    <row r="501" ht="12.75" customHeight="1">
      <c r="B501" s="44"/>
      <c r="C501" s="44"/>
      <c r="D501" s="44"/>
      <c r="E501" s="44"/>
      <c r="F501" s="44"/>
      <c r="G501" s="44"/>
      <c r="H501" s="44"/>
      <c r="I501" s="44"/>
      <c r="O501" s="44"/>
      <c r="Q501" s="44"/>
      <c r="R501" s="44"/>
      <c r="S501" s="44"/>
      <c r="T501" s="44"/>
      <c r="U501" s="44"/>
    </row>
    <row r="502" ht="12.75" customHeight="1">
      <c r="B502" s="44"/>
      <c r="C502" s="44"/>
      <c r="D502" s="44"/>
      <c r="E502" s="44"/>
      <c r="F502" s="44"/>
      <c r="G502" s="44"/>
      <c r="H502" s="44"/>
      <c r="I502" s="44"/>
      <c r="O502" s="44"/>
      <c r="Q502" s="44"/>
      <c r="R502" s="44"/>
      <c r="S502" s="44"/>
      <c r="T502" s="44"/>
      <c r="U502" s="44"/>
    </row>
    <row r="503" ht="12.75" customHeight="1">
      <c r="B503" s="44"/>
      <c r="C503" s="44"/>
      <c r="D503" s="44"/>
      <c r="E503" s="44"/>
      <c r="F503" s="44"/>
      <c r="G503" s="44"/>
      <c r="H503" s="44"/>
      <c r="I503" s="44"/>
      <c r="O503" s="44"/>
      <c r="Q503" s="44"/>
      <c r="R503" s="44"/>
      <c r="S503" s="44"/>
      <c r="T503" s="44"/>
      <c r="U503" s="44"/>
    </row>
    <row r="504" ht="12.75" customHeight="1">
      <c r="B504" s="44"/>
      <c r="C504" s="44"/>
      <c r="D504" s="44"/>
      <c r="E504" s="44"/>
      <c r="F504" s="44"/>
      <c r="G504" s="44"/>
      <c r="H504" s="44"/>
      <c r="I504" s="44"/>
      <c r="O504" s="44"/>
      <c r="Q504" s="44"/>
      <c r="R504" s="44"/>
      <c r="S504" s="44"/>
      <c r="T504" s="44"/>
      <c r="U504" s="44"/>
    </row>
    <row r="505" ht="12.75" customHeight="1">
      <c r="B505" s="44"/>
      <c r="C505" s="44"/>
      <c r="D505" s="44"/>
      <c r="E505" s="44"/>
      <c r="F505" s="44"/>
      <c r="G505" s="44"/>
      <c r="H505" s="44"/>
      <c r="I505" s="44"/>
      <c r="O505" s="44"/>
      <c r="Q505" s="44"/>
      <c r="R505" s="44"/>
      <c r="S505" s="44"/>
      <c r="T505" s="44"/>
      <c r="U505" s="44"/>
    </row>
    <row r="506" ht="12.75" customHeight="1">
      <c r="B506" s="44"/>
      <c r="C506" s="44"/>
      <c r="D506" s="44"/>
      <c r="E506" s="44"/>
      <c r="F506" s="44"/>
      <c r="G506" s="44"/>
      <c r="H506" s="44"/>
      <c r="I506" s="44"/>
      <c r="O506" s="44"/>
      <c r="Q506" s="44"/>
      <c r="R506" s="44"/>
      <c r="S506" s="44"/>
      <c r="T506" s="44"/>
      <c r="U506" s="44"/>
    </row>
    <row r="507" ht="12.75" customHeight="1">
      <c r="B507" s="44"/>
      <c r="C507" s="44"/>
      <c r="D507" s="44"/>
      <c r="E507" s="44"/>
      <c r="F507" s="44"/>
      <c r="G507" s="44"/>
      <c r="H507" s="44"/>
      <c r="I507" s="44"/>
      <c r="O507" s="44"/>
      <c r="Q507" s="44"/>
      <c r="R507" s="44"/>
      <c r="S507" s="44"/>
      <c r="T507" s="44"/>
      <c r="U507" s="44"/>
    </row>
    <row r="508" ht="12.75" customHeight="1">
      <c r="B508" s="44"/>
      <c r="C508" s="44"/>
      <c r="D508" s="44"/>
      <c r="E508" s="44"/>
      <c r="F508" s="44"/>
      <c r="G508" s="44"/>
      <c r="H508" s="44"/>
      <c r="I508" s="44"/>
      <c r="O508" s="44"/>
      <c r="Q508" s="44"/>
      <c r="R508" s="44"/>
      <c r="S508" s="44"/>
      <c r="T508" s="44"/>
      <c r="U508" s="44"/>
    </row>
    <row r="509" ht="12.75" customHeight="1">
      <c r="B509" s="44"/>
      <c r="C509" s="44"/>
      <c r="D509" s="44"/>
      <c r="E509" s="44"/>
      <c r="F509" s="44"/>
      <c r="G509" s="44"/>
      <c r="H509" s="44"/>
      <c r="I509" s="44"/>
      <c r="O509" s="44"/>
      <c r="Q509" s="44"/>
      <c r="R509" s="44"/>
      <c r="S509" s="44"/>
      <c r="T509" s="44"/>
      <c r="U509" s="44"/>
    </row>
    <row r="510" ht="12.75" customHeight="1">
      <c r="B510" s="44"/>
      <c r="C510" s="44"/>
      <c r="D510" s="44"/>
      <c r="E510" s="44"/>
      <c r="F510" s="44"/>
      <c r="G510" s="44"/>
      <c r="H510" s="44"/>
      <c r="I510" s="44"/>
      <c r="O510" s="44"/>
      <c r="Q510" s="44"/>
      <c r="R510" s="44"/>
      <c r="S510" s="44"/>
      <c r="T510" s="44"/>
      <c r="U510" s="44"/>
    </row>
    <row r="511" ht="12.75" customHeight="1">
      <c r="B511" s="44"/>
      <c r="C511" s="44"/>
      <c r="D511" s="44"/>
      <c r="E511" s="44"/>
      <c r="F511" s="44"/>
      <c r="G511" s="44"/>
      <c r="H511" s="44"/>
      <c r="I511" s="44"/>
      <c r="O511" s="44"/>
      <c r="Q511" s="44"/>
      <c r="R511" s="44"/>
      <c r="S511" s="44"/>
      <c r="T511" s="44"/>
      <c r="U511" s="44"/>
    </row>
    <row r="512" ht="12.75" customHeight="1">
      <c r="B512" s="44"/>
      <c r="C512" s="44"/>
      <c r="D512" s="44"/>
      <c r="E512" s="44"/>
      <c r="F512" s="44"/>
      <c r="G512" s="44"/>
      <c r="H512" s="44"/>
      <c r="I512" s="44"/>
      <c r="O512" s="44"/>
      <c r="Q512" s="44"/>
      <c r="R512" s="44"/>
      <c r="S512" s="44"/>
      <c r="T512" s="44"/>
      <c r="U512" s="44"/>
    </row>
    <row r="513" ht="12.75" customHeight="1">
      <c r="B513" s="44"/>
      <c r="C513" s="44"/>
      <c r="D513" s="44"/>
      <c r="E513" s="44"/>
      <c r="F513" s="44"/>
      <c r="G513" s="44"/>
      <c r="H513" s="44"/>
      <c r="I513" s="44"/>
      <c r="O513" s="44"/>
      <c r="Q513" s="44"/>
      <c r="R513" s="44"/>
      <c r="S513" s="44"/>
      <c r="T513" s="44"/>
      <c r="U513" s="44"/>
    </row>
    <row r="514" ht="12.75" customHeight="1">
      <c r="B514" s="44"/>
      <c r="C514" s="44"/>
      <c r="D514" s="44"/>
      <c r="E514" s="44"/>
      <c r="F514" s="44"/>
      <c r="G514" s="44"/>
      <c r="H514" s="44"/>
      <c r="I514" s="44"/>
      <c r="O514" s="44"/>
      <c r="Q514" s="44"/>
      <c r="R514" s="44"/>
      <c r="S514" s="44"/>
      <c r="T514" s="44"/>
      <c r="U514" s="44"/>
    </row>
    <row r="515" ht="12.75" customHeight="1">
      <c r="B515" s="44"/>
      <c r="C515" s="44"/>
      <c r="D515" s="44"/>
      <c r="E515" s="44"/>
      <c r="F515" s="44"/>
      <c r="G515" s="44"/>
      <c r="H515" s="44"/>
      <c r="I515" s="44"/>
      <c r="O515" s="44"/>
      <c r="Q515" s="44"/>
      <c r="R515" s="44"/>
      <c r="S515" s="44"/>
      <c r="T515" s="44"/>
      <c r="U515" s="44"/>
    </row>
    <row r="516" ht="12.75" customHeight="1">
      <c r="B516" s="44"/>
      <c r="C516" s="44"/>
      <c r="D516" s="44"/>
      <c r="E516" s="44"/>
      <c r="F516" s="44"/>
      <c r="G516" s="44"/>
      <c r="H516" s="44"/>
      <c r="I516" s="44"/>
      <c r="O516" s="44"/>
      <c r="Q516" s="44"/>
      <c r="R516" s="44"/>
      <c r="S516" s="44"/>
      <c r="T516" s="44"/>
      <c r="U516" s="44"/>
    </row>
    <row r="517" ht="12.75" customHeight="1">
      <c r="B517" s="44"/>
      <c r="C517" s="44"/>
      <c r="D517" s="44"/>
      <c r="E517" s="44"/>
      <c r="F517" s="44"/>
      <c r="G517" s="44"/>
      <c r="H517" s="44"/>
      <c r="I517" s="44"/>
      <c r="O517" s="44"/>
      <c r="Q517" s="44"/>
      <c r="R517" s="44"/>
      <c r="S517" s="44"/>
      <c r="T517" s="44"/>
      <c r="U517" s="44"/>
    </row>
    <row r="518" ht="12.75" customHeight="1">
      <c r="B518" s="44"/>
      <c r="C518" s="44"/>
      <c r="D518" s="44"/>
      <c r="E518" s="44"/>
      <c r="F518" s="44"/>
      <c r="G518" s="44"/>
      <c r="H518" s="44"/>
      <c r="I518" s="44"/>
      <c r="O518" s="44"/>
      <c r="Q518" s="44"/>
      <c r="R518" s="44"/>
      <c r="S518" s="44"/>
      <c r="T518" s="44"/>
      <c r="U518" s="44"/>
    </row>
    <row r="519" ht="12.75" customHeight="1">
      <c r="B519" s="44"/>
      <c r="C519" s="44"/>
      <c r="D519" s="44"/>
      <c r="E519" s="44"/>
      <c r="F519" s="44"/>
      <c r="G519" s="44"/>
      <c r="H519" s="44"/>
      <c r="I519" s="44"/>
      <c r="O519" s="44"/>
      <c r="Q519" s="44"/>
      <c r="R519" s="44"/>
      <c r="S519" s="44"/>
      <c r="T519" s="44"/>
      <c r="U519" s="44"/>
    </row>
    <row r="520" ht="12.75" customHeight="1">
      <c r="B520" s="44"/>
      <c r="C520" s="44"/>
      <c r="D520" s="44"/>
      <c r="E520" s="44"/>
      <c r="F520" s="44"/>
      <c r="G520" s="44"/>
      <c r="H520" s="44"/>
      <c r="I520" s="44"/>
      <c r="O520" s="44"/>
      <c r="Q520" s="44"/>
      <c r="R520" s="44"/>
      <c r="S520" s="44"/>
      <c r="T520" s="44"/>
      <c r="U520" s="44"/>
    </row>
    <row r="521" ht="12.75" customHeight="1">
      <c r="B521" s="44"/>
      <c r="C521" s="44"/>
      <c r="D521" s="44"/>
      <c r="E521" s="44"/>
      <c r="F521" s="44"/>
      <c r="G521" s="44"/>
      <c r="H521" s="44"/>
      <c r="I521" s="44"/>
      <c r="O521" s="44"/>
      <c r="Q521" s="44"/>
      <c r="R521" s="44"/>
      <c r="S521" s="44"/>
      <c r="T521" s="44"/>
      <c r="U521" s="44"/>
    </row>
    <row r="522" ht="12.75" customHeight="1">
      <c r="B522" s="44"/>
      <c r="C522" s="44"/>
      <c r="D522" s="44"/>
      <c r="E522" s="44"/>
      <c r="F522" s="44"/>
      <c r="G522" s="44"/>
      <c r="H522" s="44"/>
      <c r="I522" s="44"/>
      <c r="O522" s="44"/>
      <c r="Q522" s="44"/>
      <c r="R522" s="44"/>
      <c r="S522" s="44"/>
      <c r="T522" s="44"/>
      <c r="U522" s="44"/>
    </row>
    <row r="523" ht="12.75" customHeight="1">
      <c r="B523" s="44"/>
      <c r="C523" s="44"/>
      <c r="D523" s="44"/>
      <c r="E523" s="44"/>
      <c r="F523" s="44"/>
      <c r="G523" s="44"/>
      <c r="H523" s="44"/>
      <c r="I523" s="44"/>
      <c r="O523" s="44"/>
      <c r="Q523" s="44"/>
      <c r="R523" s="44"/>
      <c r="S523" s="44"/>
      <c r="T523" s="44"/>
      <c r="U523" s="44"/>
    </row>
    <row r="524" ht="12.75" customHeight="1">
      <c r="B524" s="44"/>
      <c r="C524" s="44"/>
      <c r="D524" s="44"/>
      <c r="E524" s="44"/>
      <c r="F524" s="44"/>
      <c r="G524" s="44"/>
      <c r="H524" s="44"/>
      <c r="I524" s="44"/>
      <c r="O524" s="44"/>
      <c r="Q524" s="44"/>
      <c r="R524" s="44"/>
      <c r="S524" s="44"/>
      <c r="T524" s="44"/>
      <c r="U524" s="44"/>
    </row>
    <row r="525" ht="12.75" customHeight="1">
      <c r="B525" s="44"/>
      <c r="C525" s="44"/>
      <c r="D525" s="44"/>
      <c r="E525" s="44"/>
      <c r="F525" s="44"/>
      <c r="G525" s="44"/>
      <c r="H525" s="44"/>
      <c r="I525" s="44"/>
      <c r="O525" s="44"/>
      <c r="Q525" s="44"/>
      <c r="R525" s="44"/>
      <c r="S525" s="44"/>
      <c r="T525" s="44"/>
      <c r="U525" s="44"/>
    </row>
    <row r="526" ht="12.75" customHeight="1">
      <c r="B526" s="44"/>
      <c r="C526" s="44"/>
      <c r="D526" s="44"/>
      <c r="E526" s="44"/>
      <c r="F526" s="44"/>
      <c r="G526" s="44"/>
      <c r="H526" s="44"/>
      <c r="I526" s="44"/>
      <c r="O526" s="44"/>
      <c r="Q526" s="44"/>
      <c r="R526" s="44"/>
      <c r="S526" s="44"/>
      <c r="T526" s="44"/>
      <c r="U526" s="44"/>
    </row>
    <row r="527" ht="12.75" customHeight="1">
      <c r="B527" s="44"/>
      <c r="C527" s="44"/>
      <c r="D527" s="44"/>
      <c r="E527" s="44"/>
      <c r="F527" s="44"/>
      <c r="G527" s="44"/>
      <c r="H527" s="44"/>
      <c r="I527" s="44"/>
      <c r="O527" s="44"/>
      <c r="Q527" s="44"/>
      <c r="R527" s="44"/>
      <c r="S527" s="44"/>
      <c r="T527" s="44"/>
      <c r="U527" s="44"/>
    </row>
    <row r="528" ht="12.75" customHeight="1">
      <c r="B528" s="44"/>
      <c r="C528" s="44"/>
      <c r="D528" s="44"/>
      <c r="E528" s="44"/>
      <c r="F528" s="44"/>
      <c r="G528" s="44"/>
      <c r="H528" s="44"/>
      <c r="I528" s="44"/>
      <c r="O528" s="44"/>
      <c r="Q528" s="44"/>
      <c r="R528" s="44"/>
      <c r="S528" s="44"/>
      <c r="T528" s="44"/>
      <c r="U528" s="44"/>
    </row>
    <row r="529" ht="12.75" customHeight="1">
      <c r="B529" s="44"/>
      <c r="C529" s="44"/>
      <c r="D529" s="44"/>
      <c r="E529" s="44"/>
      <c r="F529" s="44"/>
      <c r="G529" s="44"/>
      <c r="H529" s="44"/>
      <c r="I529" s="44"/>
      <c r="O529" s="44"/>
      <c r="Q529" s="44"/>
      <c r="R529" s="44"/>
      <c r="S529" s="44"/>
      <c r="T529" s="44"/>
      <c r="U529" s="44"/>
    </row>
    <row r="530" ht="12.75" customHeight="1">
      <c r="B530" s="44"/>
      <c r="C530" s="44"/>
      <c r="D530" s="44"/>
      <c r="E530" s="44"/>
      <c r="F530" s="44"/>
      <c r="G530" s="44"/>
      <c r="H530" s="44"/>
      <c r="I530" s="44"/>
      <c r="O530" s="44"/>
      <c r="Q530" s="44"/>
      <c r="R530" s="44"/>
      <c r="S530" s="44"/>
      <c r="T530" s="44"/>
      <c r="U530" s="44"/>
    </row>
    <row r="531" ht="12.75" customHeight="1">
      <c r="B531" s="44"/>
      <c r="C531" s="44"/>
      <c r="D531" s="44"/>
      <c r="E531" s="44"/>
      <c r="F531" s="44"/>
      <c r="G531" s="44"/>
      <c r="H531" s="44"/>
      <c r="I531" s="44"/>
      <c r="O531" s="44"/>
      <c r="Q531" s="44"/>
      <c r="R531" s="44"/>
      <c r="S531" s="44"/>
      <c r="T531" s="44"/>
      <c r="U531" s="44"/>
    </row>
    <row r="532" ht="12.75" customHeight="1">
      <c r="B532" s="44"/>
      <c r="C532" s="44"/>
      <c r="D532" s="44"/>
      <c r="E532" s="44"/>
      <c r="F532" s="44"/>
      <c r="G532" s="44"/>
      <c r="H532" s="44"/>
      <c r="I532" s="44"/>
      <c r="O532" s="44"/>
      <c r="Q532" s="44"/>
      <c r="R532" s="44"/>
      <c r="S532" s="44"/>
      <c r="T532" s="44"/>
      <c r="U532" s="44"/>
    </row>
    <row r="533" ht="12.75" customHeight="1">
      <c r="B533" s="44"/>
      <c r="C533" s="44"/>
      <c r="D533" s="44"/>
      <c r="E533" s="44"/>
      <c r="F533" s="44"/>
      <c r="G533" s="44"/>
      <c r="H533" s="44"/>
      <c r="I533" s="44"/>
      <c r="O533" s="44"/>
      <c r="Q533" s="44"/>
      <c r="R533" s="44"/>
      <c r="S533" s="44"/>
      <c r="T533" s="44"/>
      <c r="U533" s="44"/>
    </row>
    <row r="534" ht="12.75" customHeight="1">
      <c r="B534" s="44"/>
      <c r="C534" s="44"/>
      <c r="D534" s="44"/>
      <c r="E534" s="44"/>
      <c r="F534" s="44"/>
      <c r="G534" s="44"/>
      <c r="H534" s="44"/>
      <c r="I534" s="44"/>
      <c r="O534" s="44"/>
      <c r="Q534" s="44"/>
      <c r="R534" s="44"/>
      <c r="S534" s="44"/>
      <c r="T534" s="44"/>
      <c r="U534" s="44"/>
    </row>
    <row r="535" ht="12.75" customHeight="1">
      <c r="B535" s="44"/>
      <c r="C535" s="44"/>
      <c r="D535" s="44"/>
      <c r="E535" s="44"/>
      <c r="F535" s="44"/>
      <c r="G535" s="44"/>
      <c r="H535" s="44"/>
      <c r="I535" s="44"/>
      <c r="O535" s="44"/>
      <c r="Q535" s="44"/>
      <c r="R535" s="44"/>
      <c r="S535" s="44"/>
      <c r="T535" s="44"/>
      <c r="U535" s="44"/>
    </row>
    <row r="536" ht="12.75" customHeight="1">
      <c r="B536" s="44"/>
      <c r="C536" s="44"/>
      <c r="D536" s="44"/>
      <c r="E536" s="44"/>
      <c r="F536" s="44"/>
      <c r="G536" s="44"/>
      <c r="H536" s="44"/>
      <c r="I536" s="44"/>
      <c r="O536" s="44"/>
      <c r="Q536" s="44"/>
      <c r="R536" s="44"/>
      <c r="S536" s="44"/>
      <c r="T536" s="44"/>
      <c r="U536" s="44"/>
    </row>
    <row r="537" ht="12.75" customHeight="1">
      <c r="B537" s="44"/>
      <c r="C537" s="44"/>
      <c r="D537" s="44"/>
      <c r="E537" s="44"/>
      <c r="F537" s="44"/>
      <c r="G537" s="44"/>
      <c r="H537" s="44"/>
      <c r="I537" s="44"/>
      <c r="O537" s="44"/>
      <c r="Q537" s="44"/>
      <c r="R537" s="44"/>
      <c r="S537" s="44"/>
      <c r="T537" s="44"/>
      <c r="U537" s="44"/>
    </row>
    <row r="538" ht="12.75" customHeight="1">
      <c r="B538" s="44"/>
      <c r="C538" s="44"/>
      <c r="D538" s="44"/>
      <c r="E538" s="44"/>
      <c r="F538" s="44"/>
      <c r="G538" s="44"/>
      <c r="H538" s="44"/>
      <c r="I538" s="44"/>
      <c r="O538" s="44"/>
      <c r="Q538" s="44"/>
      <c r="R538" s="44"/>
      <c r="S538" s="44"/>
      <c r="T538" s="44"/>
      <c r="U538" s="44"/>
    </row>
    <row r="539" ht="12.75" customHeight="1">
      <c r="B539" s="44"/>
      <c r="C539" s="44"/>
      <c r="D539" s="44"/>
      <c r="E539" s="44"/>
      <c r="F539" s="44"/>
      <c r="G539" s="44"/>
      <c r="H539" s="44"/>
      <c r="I539" s="44"/>
      <c r="O539" s="44"/>
      <c r="Q539" s="44"/>
      <c r="R539" s="44"/>
      <c r="S539" s="44"/>
      <c r="T539" s="44"/>
      <c r="U539" s="44"/>
    </row>
    <row r="540" ht="12.75" customHeight="1">
      <c r="B540" s="44"/>
      <c r="C540" s="44"/>
      <c r="D540" s="44"/>
      <c r="E540" s="44"/>
      <c r="F540" s="44"/>
      <c r="G540" s="44"/>
      <c r="H540" s="44"/>
      <c r="I540" s="44"/>
      <c r="O540" s="44"/>
      <c r="Q540" s="44"/>
      <c r="R540" s="44"/>
      <c r="S540" s="44"/>
      <c r="T540" s="44"/>
      <c r="U540" s="44"/>
    </row>
    <row r="541" ht="12.75" customHeight="1">
      <c r="B541" s="44"/>
      <c r="C541" s="44"/>
      <c r="D541" s="44"/>
      <c r="E541" s="44"/>
      <c r="F541" s="44"/>
      <c r="G541" s="44"/>
      <c r="H541" s="44"/>
      <c r="I541" s="44"/>
      <c r="O541" s="44"/>
      <c r="Q541" s="44"/>
      <c r="R541" s="44"/>
      <c r="S541" s="44"/>
      <c r="T541" s="44"/>
      <c r="U541" s="44"/>
    </row>
    <row r="542" ht="12.75" customHeight="1">
      <c r="B542" s="44"/>
      <c r="C542" s="44"/>
      <c r="D542" s="44"/>
      <c r="E542" s="44"/>
      <c r="F542" s="44"/>
      <c r="G542" s="44"/>
      <c r="H542" s="44"/>
      <c r="I542" s="44"/>
      <c r="O542" s="44"/>
      <c r="Q542" s="44"/>
      <c r="R542" s="44"/>
      <c r="S542" s="44"/>
      <c r="T542" s="44"/>
      <c r="U542" s="44"/>
    </row>
    <row r="543" ht="12.75" customHeight="1">
      <c r="B543" s="44"/>
      <c r="C543" s="44"/>
      <c r="D543" s="44"/>
      <c r="E543" s="44"/>
      <c r="F543" s="44"/>
      <c r="G543" s="44"/>
      <c r="H543" s="44"/>
      <c r="I543" s="44"/>
      <c r="O543" s="44"/>
      <c r="Q543" s="44"/>
      <c r="R543" s="44"/>
      <c r="S543" s="44"/>
      <c r="T543" s="44"/>
      <c r="U543" s="44"/>
    </row>
    <row r="544" ht="12.75" customHeight="1">
      <c r="B544" s="44"/>
      <c r="C544" s="44"/>
      <c r="D544" s="44"/>
      <c r="E544" s="44"/>
      <c r="F544" s="44"/>
      <c r="G544" s="44"/>
      <c r="H544" s="44"/>
      <c r="I544" s="44"/>
      <c r="O544" s="44"/>
      <c r="Q544" s="44"/>
      <c r="R544" s="44"/>
      <c r="S544" s="44"/>
      <c r="T544" s="44"/>
      <c r="U544" s="44"/>
    </row>
    <row r="545" ht="12.75" customHeight="1">
      <c r="B545" s="44"/>
      <c r="C545" s="44"/>
      <c r="D545" s="44"/>
      <c r="E545" s="44"/>
      <c r="F545" s="44"/>
      <c r="G545" s="44"/>
      <c r="H545" s="44"/>
      <c r="I545" s="44"/>
      <c r="O545" s="44"/>
      <c r="Q545" s="44"/>
      <c r="R545" s="44"/>
      <c r="S545" s="44"/>
      <c r="T545" s="44"/>
      <c r="U545" s="44"/>
    </row>
    <row r="546" ht="12.75" customHeight="1">
      <c r="B546" s="44"/>
      <c r="C546" s="44"/>
      <c r="D546" s="44"/>
      <c r="E546" s="44"/>
      <c r="F546" s="44"/>
      <c r="G546" s="44"/>
      <c r="H546" s="44"/>
      <c r="I546" s="44"/>
      <c r="O546" s="44"/>
      <c r="Q546" s="44"/>
      <c r="R546" s="44"/>
      <c r="S546" s="44"/>
      <c r="T546" s="44"/>
      <c r="U546" s="44"/>
    </row>
    <row r="547" ht="12.75" customHeight="1">
      <c r="B547" s="44"/>
      <c r="C547" s="44"/>
      <c r="D547" s="44"/>
      <c r="E547" s="44"/>
      <c r="F547" s="44"/>
      <c r="G547" s="44"/>
      <c r="H547" s="44"/>
      <c r="I547" s="44"/>
      <c r="O547" s="44"/>
      <c r="Q547" s="44"/>
      <c r="R547" s="44"/>
      <c r="S547" s="44"/>
      <c r="T547" s="44"/>
      <c r="U547" s="44"/>
    </row>
    <row r="548" ht="12.75" customHeight="1">
      <c r="B548" s="44"/>
      <c r="C548" s="44"/>
      <c r="D548" s="44"/>
      <c r="E548" s="44"/>
      <c r="F548" s="44"/>
      <c r="G548" s="44"/>
      <c r="H548" s="44"/>
      <c r="I548" s="44"/>
      <c r="O548" s="44"/>
      <c r="Q548" s="44"/>
      <c r="R548" s="44"/>
      <c r="S548" s="44"/>
      <c r="T548" s="44"/>
      <c r="U548" s="44"/>
    </row>
    <row r="549" ht="12.75" customHeight="1">
      <c r="B549" s="44"/>
      <c r="C549" s="44"/>
      <c r="D549" s="44"/>
      <c r="E549" s="44"/>
      <c r="F549" s="44"/>
      <c r="G549" s="44"/>
      <c r="H549" s="44"/>
      <c r="I549" s="44"/>
      <c r="O549" s="44"/>
      <c r="Q549" s="44"/>
      <c r="R549" s="44"/>
      <c r="S549" s="44"/>
      <c r="T549" s="44"/>
      <c r="U549" s="44"/>
    </row>
    <row r="550" ht="12.75" customHeight="1">
      <c r="B550" s="44"/>
      <c r="C550" s="44"/>
      <c r="D550" s="44"/>
      <c r="E550" s="44"/>
      <c r="F550" s="44"/>
      <c r="G550" s="44"/>
      <c r="H550" s="44"/>
      <c r="I550" s="44"/>
      <c r="O550" s="44"/>
      <c r="Q550" s="44"/>
      <c r="R550" s="44"/>
      <c r="S550" s="44"/>
      <c r="T550" s="44"/>
      <c r="U550" s="44"/>
    </row>
    <row r="551" ht="12.75" customHeight="1">
      <c r="B551" s="44"/>
      <c r="C551" s="44"/>
      <c r="D551" s="44"/>
      <c r="E551" s="44"/>
      <c r="F551" s="44"/>
      <c r="G551" s="44"/>
      <c r="H551" s="44"/>
      <c r="I551" s="44"/>
      <c r="O551" s="44"/>
      <c r="Q551" s="44"/>
      <c r="R551" s="44"/>
      <c r="S551" s="44"/>
      <c r="T551" s="44"/>
      <c r="U551" s="44"/>
    </row>
    <row r="552" ht="12.75" customHeight="1">
      <c r="B552" s="44"/>
      <c r="C552" s="44"/>
      <c r="D552" s="44"/>
      <c r="E552" s="44"/>
      <c r="F552" s="44"/>
      <c r="G552" s="44"/>
      <c r="H552" s="44"/>
      <c r="I552" s="44"/>
      <c r="O552" s="44"/>
      <c r="Q552" s="44"/>
      <c r="R552" s="44"/>
      <c r="S552" s="44"/>
      <c r="T552" s="44"/>
      <c r="U552" s="44"/>
    </row>
    <row r="553" ht="12.75" customHeight="1">
      <c r="B553" s="44"/>
      <c r="C553" s="44"/>
      <c r="D553" s="44"/>
      <c r="E553" s="44"/>
      <c r="F553" s="44"/>
      <c r="G553" s="44"/>
      <c r="H553" s="44"/>
      <c r="I553" s="44"/>
      <c r="O553" s="44"/>
      <c r="Q553" s="44"/>
      <c r="R553" s="44"/>
      <c r="S553" s="44"/>
      <c r="T553" s="44"/>
      <c r="U553" s="44"/>
    </row>
    <row r="554" ht="12.75" customHeight="1">
      <c r="B554" s="44"/>
      <c r="C554" s="44"/>
      <c r="D554" s="44"/>
      <c r="E554" s="44"/>
      <c r="F554" s="44"/>
      <c r="G554" s="44"/>
      <c r="H554" s="44"/>
      <c r="I554" s="44"/>
      <c r="O554" s="44"/>
      <c r="Q554" s="44"/>
      <c r="R554" s="44"/>
      <c r="S554" s="44"/>
      <c r="T554" s="44"/>
      <c r="U554" s="44"/>
    </row>
    <row r="555" ht="12.75" customHeight="1">
      <c r="B555" s="44"/>
      <c r="C555" s="44"/>
      <c r="D555" s="44"/>
      <c r="E555" s="44"/>
      <c r="F555" s="44"/>
      <c r="G555" s="44"/>
      <c r="H555" s="44"/>
      <c r="I555" s="44"/>
      <c r="O555" s="44"/>
      <c r="Q555" s="44"/>
      <c r="R555" s="44"/>
      <c r="S555" s="44"/>
      <c r="T555" s="44"/>
      <c r="U555" s="44"/>
    </row>
    <row r="556" ht="12.75" customHeight="1">
      <c r="B556" s="44"/>
      <c r="C556" s="44"/>
      <c r="D556" s="44"/>
      <c r="E556" s="44"/>
      <c r="F556" s="44"/>
      <c r="G556" s="44"/>
      <c r="H556" s="44"/>
      <c r="I556" s="44"/>
      <c r="O556" s="44"/>
      <c r="Q556" s="44"/>
      <c r="R556" s="44"/>
      <c r="S556" s="44"/>
      <c r="T556" s="44"/>
      <c r="U556" s="44"/>
    </row>
    <row r="557" ht="12.75" customHeight="1">
      <c r="B557" s="44"/>
      <c r="C557" s="44"/>
      <c r="D557" s="44"/>
      <c r="E557" s="44"/>
      <c r="F557" s="44"/>
      <c r="G557" s="44"/>
      <c r="H557" s="44"/>
      <c r="I557" s="44"/>
      <c r="O557" s="44"/>
      <c r="Q557" s="44"/>
      <c r="R557" s="44"/>
      <c r="S557" s="44"/>
      <c r="T557" s="44"/>
      <c r="U557" s="44"/>
    </row>
    <row r="558" ht="12.75" customHeight="1">
      <c r="B558" s="44"/>
      <c r="C558" s="44"/>
      <c r="D558" s="44"/>
      <c r="E558" s="44"/>
      <c r="F558" s="44"/>
      <c r="G558" s="44"/>
      <c r="H558" s="44"/>
      <c r="I558" s="44"/>
      <c r="O558" s="44"/>
      <c r="Q558" s="44"/>
      <c r="R558" s="44"/>
      <c r="S558" s="44"/>
      <c r="T558" s="44"/>
      <c r="U558" s="44"/>
    </row>
    <row r="559" ht="12.75" customHeight="1">
      <c r="B559" s="44"/>
      <c r="C559" s="44"/>
      <c r="D559" s="44"/>
      <c r="E559" s="44"/>
      <c r="F559" s="44"/>
      <c r="G559" s="44"/>
      <c r="H559" s="44"/>
      <c r="I559" s="44"/>
      <c r="O559" s="44"/>
      <c r="Q559" s="44"/>
      <c r="R559" s="44"/>
      <c r="S559" s="44"/>
      <c r="T559" s="44"/>
      <c r="U559" s="44"/>
    </row>
    <row r="560" ht="12.75" customHeight="1">
      <c r="B560" s="44"/>
      <c r="C560" s="44"/>
      <c r="D560" s="44"/>
      <c r="E560" s="44"/>
      <c r="F560" s="44"/>
      <c r="G560" s="44"/>
      <c r="H560" s="44"/>
      <c r="I560" s="44"/>
      <c r="O560" s="44"/>
      <c r="Q560" s="44"/>
      <c r="R560" s="44"/>
      <c r="S560" s="44"/>
      <c r="T560" s="44"/>
      <c r="U560" s="44"/>
    </row>
    <row r="561" ht="12.75" customHeight="1">
      <c r="B561" s="44"/>
      <c r="C561" s="44"/>
      <c r="D561" s="44"/>
      <c r="E561" s="44"/>
      <c r="F561" s="44"/>
      <c r="G561" s="44"/>
      <c r="H561" s="44"/>
      <c r="I561" s="44"/>
      <c r="O561" s="44"/>
      <c r="Q561" s="44"/>
      <c r="R561" s="44"/>
      <c r="S561" s="44"/>
      <c r="T561" s="44"/>
      <c r="U561" s="44"/>
    </row>
    <row r="562" ht="12.75" customHeight="1">
      <c r="B562" s="44"/>
      <c r="C562" s="44"/>
      <c r="D562" s="44"/>
      <c r="E562" s="44"/>
      <c r="F562" s="44"/>
      <c r="G562" s="44"/>
      <c r="H562" s="44"/>
      <c r="I562" s="44"/>
      <c r="O562" s="44"/>
      <c r="Q562" s="44"/>
      <c r="R562" s="44"/>
      <c r="S562" s="44"/>
      <c r="T562" s="44"/>
      <c r="U562" s="44"/>
    </row>
    <row r="563" ht="12.75" customHeight="1">
      <c r="B563" s="44"/>
      <c r="C563" s="44"/>
      <c r="D563" s="44"/>
      <c r="E563" s="44"/>
      <c r="F563" s="44"/>
      <c r="G563" s="44"/>
      <c r="H563" s="44"/>
      <c r="I563" s="44"/>
      <c r="O563" s="44"/>
      <c r="Q563" s="44"/>
      <c r="R563" s="44"/>
      <c r="S563" s="44"/>
      <c r="T563" s="44"/>
      <c r="U563" s="44"/>
    </row>
    <row r="564" ht="12.75" customHeight="1">
      <c r="B564" s="44"/>
      <c r="C564" s="44"/>
      <c r="D564" s="44"/>
      <c r="E564" s="44"/>
      <c r="F564" s="44"/>
      <c r="G564" s="44"/>
      <c r="H564" s="44"/>
      <c r="I564" s="44"/>
      <c r="O564" s="44"/>
      <c r="Q564" s="44"/>
      <c r="R564" s="44"/>
      <c r="S564" s="44"/>
      <c r="T564" s="44"/>
      <c r="U564" s="44"/>
    </row>
    <row r="565" ht="12.75" customHeight="1">
      <c r="B565" s="44"/>
      <c r="C565" s="44"/>
      <c r="D565" s="44"/>
      <c r="E565" s="44"/>
      <c r="F565" s="44"/>
      <c r="G565" s="44"/>
      <c r="H565" s="44"/>
      <c r="I565" s="44"/>
      <c r="O565" s="44"/>
      <c r="Q565" s="44"/>
      <c r="R565" s="44"/>
      <c r="S565" s="44"/>
      <c r="T565" s="44"/>
      <c r="U565" s="44"/>
    </row>
    <row r="566" ht="12.75" customHeight="1">
      <c r="B566" s="44"/>
      <c r="C566" s="44"/>
      <c r="D566" s="44"/>
      <c r="E566" s="44"/>
      <c r="F566" s="44"/>
      <c r="G566" s="44"/>
      <c r="H566" s="44"/>
      <c r="I566" s="44"/>
      <c r="O566" s="44"/>
      <c r="Q566" s="44"/>
      <c r="R566" s="44"/>
      <c r="S566" s="44"/>
      <c r="T566" s="44"/>
      <c r="U566" s="44"/>
    </row>
    <row r="567" ht="12.75" customHeight="1">
      <c r="B567" s="44"/>
      <c r="C567" s="44"/>
      <c r="D567" s="44"/>
      <c r="E567" s="44"/>
      <c r="F567" s="44"/>
      <c r="G567" s="44"/>
      <c r="H567" s="44"/>
      <c r="I567" s="44"/>
      <c r="O567" s="44"/>
      <c r="Q567" s="44"/>
      <c r="R567" s="44"/>
      <c r="S567" s="44"/>
      <c r="T567" s="44"/>
      <c r="U567" s="44"/>
    </row>
    <row r="568" ht="12.75" customHeight="1">
      <c r="B568" s="44"/>
      <c r="C568" s="44"/>
      <c r="D568" s="44"/>
      <c r="E568" s="44"/>
      <c r="F568" s="44"/>
      <c r="G568" s="44"/>
      <c r="H568" s="44"/>
      <c r="I568" s="44"/>
      <c r="O568" s="44"/>
      <c r="Q568" s="44"/>
      <c r="R568" s="44"/>
      <c r="S568" s="44"/>
      <c r="T568" s="44"/>
      <c r="U568" s="44"/>
    </row>
    <row r="569" ht="12.75" customHeight="1">
      <c r="B569" s="44"/>
      <c r="C569" s="44"/>
      <c r="D569" s="44"/>
      <c r="E569" s="44"/>
      <c r="F569" s="44"/>
      <c r="G569" s="44"/>
      <c r="H569" s="44"/>
      <c r="I569" s="44"/>
      <c r="O569" s="44"/>
      <c r="Q569" s="44"/>
      <c r="R569" s="44"/>
      <c r="S569" s="44"/>
      <c r="T569" s="44"/>
      <c r="U569" s="44"/>
    </row>
    <row r="570" ht="12.75" customHeight="1">
      <c r="B570" s="44"/>
      <c r="C570" s="44"/>
      <c r="D570" s="44"/>
      <c r="E570" s="44"/>
      <c r="F570" s="44"/>
      <c r="G570" s="44"/>
      <c r="H570" s="44"/>
      <c r="I570" s="44"/>
      <c r="O570" s="44"/>
      <c r="Q570" s="44"/>
      <c r="R570" s="44"/>
      <c r="S570" s="44"/>
      <c r="T570" s="44"/>
      <c r="U570" s="44"/>
    </row>
    <row r="571" ht="12.75" customHeight="1">
      <c r="B571" s="44"/>
      <c r="C571" s="44"/>
      <c r="D571" s="44"/>
      <c r="E571" s="44"/>
      <c r="F571" s="44"/>
      <c r="G571" s="44"/>
      <c r="H571" s="44"/>
      <c r="I571" s="44"/>
      <c r="O571" s="44"/>
      <c r="Q571" s="44"/>
      <c r="R571" s="44"/>
      <c r="S571" s="44"/>
      <c r="T571" s="44"/>
      <c r="U571" s="44"/>
    </row>
    <row r="572" ht="12.75" customHeight="1">
      <c r="B572" s="44"/>
      <c r="C572" s="44"/>
      <c r="D572" s="44"/>
      <c r="E572" s="44"/>
      <c r="F572" s="44"/>
      <c r="G572" s="44"/>
      <c r="H572" s="44"/>
      <c r="I572" s="44"/>
      <c r="O572" s="44"/>
      <c r="Q572" s="44"/>
      <c r="R572" s="44"/>
      <c r="S572" s="44"/>
      <c r="T572" s="44"/>
      <c r="U572" s="44"/>
    </row>
    <row r="573" ht="12.75" customHeight="1">
      <c r="B573" s="44"/>
      <c r="C573" s="44"/>
      <c r="D573" s="44"/>
      <c r="E573" s="44"/>
      <c r="F573" s="44"/>
      <c r="G573" s="44"/>
      <c r="H573" s="44"/>
      <c r="I573" s="44"/>
      <c r="O573" s="44"/>
      <c r="Q573" s="44"/>
      <c r="R573" s="44"/>
      <c r="S573" s="44"/>
      <c r="T573" s="44"/>
      <c r="U573" s="44"/>
    </row>
    <row r="574" ht="12.75" customHeight="1">
      <c r="B574" s="44"/>
      <c r="C574" s="44"/>
      <c r="D574" s="44"/>
      <c r="E574" s="44"/>
      <c r="F574" s="44"/>
      <c r="G574" s="44"/>
      <c r="H574" s="44"/>
      <c r="I574" s="44"/>
      <c r="O574" s="44"/>
      <c r="Q574" s="44"/>
      <c r="R574" s="44"/>
      <c r="S574" s="44"/>
      <c r="T574" s="44"/>
      <c r="U574" s="44"/>
    </row>
    <row r="575" ht="12.75" customHeight="1">
      <c r="B575" s="44"/>
      <c r="C575" s="44"/>
      <c r="D575" s="44"/>
      <c r="E575" s="44"/>
      <c r="F575" s="44"/>
      <c r="G575" s="44"/>
      <c r="H575" s="44"/>
      <c r="I575" s="44"/>
      <c r="O575" s="44"/>
      <c r="Q575" s="44"/>
      <c r="R575" s="44"/>
      <c r="S575" s="44"/>
      <c r="T575" s="44"/>
      <c r="U575" s="44"/>
    </row>
    <row r="576" ht="12.75" customHeight="1">
      <c r="B576" s="44"/>
      <c r="C576" s="44"/>
      <c r="D576" s="44"/>
      <c r="E576" s="44"/>
      <c r="F576" s="44"/>
      <c r="G576" s="44"/>
      <c r="H576" s="44"/>
      <c r="I576" s="44"/>
      <c r="O576" s="44"/>
      <c r="Q576" s="44"/>
      <c r="R576" s="44"/>
      <c r="S576" s="44"/>
      <c r="T576" s="44"/>
      <c r="U576" s="44"/>
    </row>
    <row r="577" ht="12.75" customHeight="1">
      <c r="B577" s="44"/>
      <c r="C577" s="44"/>
      <c r="D577" s="44"/>
      <c r="E577" s="44"/>
      <c r="F577" s="44"/>
      <c r="G577" s="44"/>
      <c r="H577" s="44"/>
      <c r="I577" s="44"/>
      <c r="O577" s="44"/>
      <c r="Q577" s="44"/>
      <c r="R577" s="44"/>
      <c r="S577" s="44"/>
      <c r="T577" s="44"/>
      <c r="U577" s="44"/>
    </row>
    <row r="578" ht="12.75" customHeight="1">
      <c r="B578" s="44"/>
      <c r="C578" s="44"/>
      <c r="D578" s="44"/>
      <c r="E578" s="44"/>
      <c r="F578" s="44"/>
      <c r="G578" s="44"/>
      <c r="H578" s="44"/>
      <c r="I578" s="44"/>
      <c r="O578" s="44"/>
      <c r="Q578" s="44"/>
      <c r="R578" s="44"/>
      <c r="S578" s="44"/>
      <c r="T578" s="44"/>
      <c r="U578" s="44"/>
    </row>
    <row r="579" ht="12.75" customHeight="1">
      <c r="B579" s="44"/>
      <c r="C579" s="44"/>
      <c r="D579" s="44"/>
      <c r="E579" s="44"/>
      <c r="F579" s="44"/>
      <c r="G579" s="44"/>
      <c r="H579" s="44"/>
      <c r="I579" s="44"/>
      <c r="O579" s="44"/>
      <c r="Q579" s="44"/>
      <c r="R579" s="44"/>
      <c r="S579" s="44"/>
      <c r="T579" s="44"/>
      <c r="U579" s="44"/>
    </row>
    <row r="580" ht="12.75" customHeight="1">
      <c r="B580" s="44"/>
      <c r="C580" s="44"/>
      <c r="D580" s="44"/>
      <c r="E580" s="44"/>
      <c r="F580" s="44"/>
      <c r="G580" s="44"/>
      <c r="H580" s="44"/>
      <c r="I580" s="44"/>
      <c r="O580" s="44"/>
      <c r="Q580" s="44"/>
      <c r="R580" s="44"/>
      <c r="S580" s="44"/>
      <c r="T580" s="44"/>
      <c r="U580" s="44"/>
    </row>
    <row r="581" ht="12.75" customHeight="1">
      <c r="B581" s="44"/>
      <c r="C581" s="44"/>
      <c r="D581" s="44"/>
      <c r="E581" s="44"/>
      <c r="F581" s="44"/>
      <c r="G581" s="44"/>
      <c r="H581" s="44"/>
      <c r="I581" s="44"/>
      <c r="O581" s="44"/>
      <c r="Q581" s="44"/>
      <c r="R581" s="44"/>
      <c r="S581" s="44"/>
      <c r="T581" s="44"/>
      <c r="U581" s="44"/>
    </row>
    <row r="582" ht="12.75" customHeight="1">
      <c r="B582" s="44"/>
      <c r="C582" s="44"/>
      <c r="D582" s="44"/>
      <c r="E582" s="44"/>
      <c r="F582" s="44"/>
      <c r="G582" s="44"/>
      <c r="H582" s="44"/>
      <c r="I582" s="44"/>
      <c r="O582" s="44"/>
      <c r="Q582" s="44"/>
      <c r="R582" s="44"/>
      <c r="S582" s="44"/>
      <c r="T582" s="44"/>
      <c r="U582" s="44"/>
    </row>
    <row r="583" ht="12.75" customHeight="1">
      <c r="B583" s="44"/>
      <c r="C583" s="44"/>
      <c r="D583" s="44"/>
      <c r="E583" s="44"/>
      <c r="F583" s="44"/>
      <c r="G583" s="44"/>
      <c r="H583" s="44"/>
      <c r="I583" s="44"/>
      <c r="O583" s="44"/>
      <c r="Q583" s="44"/>
      <c r="R583" s="44"/>
      <c r="S583" s="44"/>
      <c r="T583" s="44"/>
      <c r="U583" s="44"/>
    </row>
    <row r="584" ht="12.75" customHeight="1">
      <c r="B584" s="44"/>
      <c r="C584" s="44"/>
      <c r="D584" s="44"/>
      <c r="E584" s="44"/>
      <c r="F584" s="44"/>
      <c r="G584" s="44"/>
      <c r="H584" s="44"/>
      <c r="I584" s="44"/>
      <c r="O584" s="44"/>
      <c r="Q584" s="44"/>
      <c r="R584" s="44"/>
      <c r="S584" s="44"/>
      <c r="T584" s="44"/>
      <c r="U584" s="44"/>
    </row>
    <row r="585" ht="12.75" customHeight="1">
      <c r="B585" s="44"/>
      <c r="C585" s="44"/>
      <c r="D585" s="44"/>
      <c r="E585" s="44"/>
      <c r="F585" s="44"/>
      <c r="G585" s="44"/>
      <c r="H585" s="44"/>
      <c r="I585" s="44"/>
      <c r="O585" s="44"/>
      <c r="Q585" s="44"/>
      <c r="R585" s="44"/>
      <c r="S585" s="44"/>
      <c r="T585" s="44"/>
      <c r="U585" s="44"/>
    </row>
    <row r="586" ht="12.75" customHeight="1">
      <c r="B586" s="44"/>
      <c r="C586" s="44"/>
      <c r="D586" s="44"/>
      <c r="E586" s="44"/>
      <c r="F586" s="44"/>
      <c r="G586" s="44"/>
      <c r="H586" s="44"/>
      <c r="I586" s="44"/>
      <c r="O586" s="44"/>
      <c r="Q586" s="44"/>
      <c r="R586" s="44"/>
      <c r="S586" s="44"/>
      <c r="T586" s="44"/>
      <c r="U586" s="44"/>
    </row>
    <row r="587" ht="12.75" customHeight="1">
      <c r="B587" s="44"/>
      <c r="C587" s="44"/>
      <c r="D587" s="44"/>
      <c r="E587" s="44"/>
      <c r="F587" s="44"/>
      <c r="G587" s="44"/>
      <c r="H587" s="44"/>
      <c r="I587" s="44"/>
      <c r="O587" s="44"/>
      <c r="Q587" s="44"/>
      <c r="R587" s="44"/>
      <c r="S587" s="44"/>
      <c r="T587" s="44"/>
      <c r="U587" s="44"/>
    </row>
    <row r="588" ht="12.75" customHeight="1">
      <c r="B588" s="44"/>
      <c r="C588" s="44"/>
      <c r="D588" s="44"/>
      <c r="E588" s="44"/>
      <c r="F588" s="44"/>
      <c r="G588" s="44"/>
      <c r="H588" s="44"/>
      <c r="I588" s="44"/>
      <c r="O588" s="44"/>
      <c r="Q588" s="44"/>
      <c r="R588" s="44"/>
      <c r="S588" s="44"/>
      <c r="T588" s="44"/>
      <c r="U588" s="44"/>
    </row>
    <row r="589" ht="12.75" customHeight="1">
      <c r="B589" s="44"/>
      <c r="C589" s="44"/>
      <c r="D589" s="44"/>
      <c r="E589" s="44"/>
      <c r="F589" s="44"/>
      <c r="G589" s="44"/>
      <c r="H589" s="44"/>
      <c r="I589" s="44"/>
      <c r="O589" s="44"/>
      <c r="Q589" s="44"/>
      <c r="R589" s="44"/>
      <c r="S589" s="44"/>
      <c r="T589" s="44"/>
      <c r="U589" s="44"/>
    </row>
    <row r="590" ht="12.75" customHeight="1">
      <c r="B590" s="44"/>
      <c r="C590" s="44"/>
      <c r="D590" s="44"/>
      <c r="E590" s="44"/>
      <c r="F590" s="44"/>
      <c r="G590" s="44"/>
      <c r="H590" s="44"/>
      <c r="I590" s="44"/>
      <c r="O590" s="44"/>
      <c r="Q590" s="44"/>
      <c r="R590" s="44"/>
      <c r="S590" s="44"/>
      <c r="T590" s="44"/>
      <c r="U590" s="44"/>
    </row>
    <row r="591" ht="12.75" customHeight="1">
      <c r="B591" s="44"/>
      <c r="C591" s="44"/>
      <c r="D591" s="44"/>
      <c r="E591" s="44"/>
      <c r="F591" s="44"/>
      <c r="G591" s="44"/>
      <c r="H591" s="44"/>
      <c r="I591" s="44"/>
      <c r="O591" s="44"/>
      <c r="Q591" s="44"/>
      <c r="R591" s="44"/>
      <c r="S591" s="44"/>
      <c r="T591" s="44"/>
      <c r="U591" s="44"/>
    </row>
    <row r="592" ht="12.75" customHeight="1">
      <c r="B592" s="44"/>
      <c r="C592" s="44"/>
      <c r="D592" s="44"/>
      <c r="E592" s="44"/>
      <c r="F592" s="44"/>
      <c r="G592" s="44"/>
      <c r="H592" s="44"/>
      <c r="I592" s="44"/>
      <c r="O592" s="44"/>
      <c r="Q592" s="44"/>
      <c r="R592" s="44"/>
      <c r="S592" s="44"/>
      <c r="T592" s="44"/>
      <c r="U592" s="44"/>
    </row>
    <row r="593" ht="12.75" customHeight="1">
      <c r="B593" s="44"/>
      <c r="C593" s="44"/>
      <c r="D593" s="44"/>
      <c r="E593" s="44"/>
      <c r="F593" s="44"/>
      <c r="G593" s="44"/>
      <c r="H593" s="44"/>
      <c r="I593" s="44"/>
      <c r="O593" s="44"/>
      <c r="Q593" s="44"/>
      <c r="R593" s="44"/>
      <c r="S593" s="44"/>
      <c r="T593" s="44"/>
      <c r="U593" s="44"/>
    </row>
    <row r="594" ht="12.75" customHeight="1">
      <c r="B594" s="44"/>
      <c r="C594" s="44"/>
      <c r="D594" s="44"/>
      <c r="E594" s="44"/>
      <c r="F594" s="44"/>
      <c r="G594" s="44"/>
      <c r="H594" s="44"/>
      <c r="I594" s="44"/>
      <c r="O594" s="44"/>
      <c r="Q594" s="44"/>
      <c r="R594" s="44"/>
      <c r="S594" s="44"/>
      <c r="T594" s="44"/>
      <c r="U594" s="44"/>
    </row>
    <row r="595" ht="12.75" customHeight="1">
      <c r="B595" s="44"/>
      <c r="C595" s="44"/>
      <c r="D595" s="44"/>
      <c r="E595" s="44"/>
      <c r="F595" s="44"/>
      <c r="G595" s="44"/>
      <c r="H595" s="44"/>
      <c r="I595" s="44"/>
      <c r="O595" s="44"/>
      <c r="Q595" s="44"/>
      <c r="R595" s="44"/>
      <c r="S595" s="44"/>
      <c r="T595" s="44"/>
      <c r="U595" s="44"/>
    </row>
    <row r="596" ht="12.75" customHeight="1">
      <c r="B596" s="44"/>
      <c r="C596" s="44"/>
      <c r="D596" s="44"/>
      <c r="E596" s="44"/>
      <c r="F596" s="44"/>
      <c r="G596" s="44"/>
      <c r="H596" s="44"/>
      <c r="I596" s="44"/>
      <c r="O596" s="44"/>
      <c r="Q596" s="44"/>
      <c r="R596" s="44"/>
      <c r="S596" s="44"/>
      <c r="T596" s="44"/>
      <c r="U596" s="44"/>
    </row>
    <row r="597" ht="12.75" customHeight="1">
      <c r="B597" s="44"/>
      <c r="C597" s="44"/>
      <c r="D597" s="44"/>
      <c r="E597" s="44"/>
      <c r="F597" s="44"/>
      <c r="G597" s="44"/>
      <c r="H597" s="44"/>
      <c r="I597" s="44"/>
      <c r="O597" s="44"/>
      <c r="Q597" s="44"/>
      <c r="R597" s="44"/>
      <c r="S597" s="44"/>
      <c r="T597" s="44"/>
      <c r="U597" s="44"/>
    </row>
    <row r="598" ht="12.75" customHeight="1">
      <c r="B598" s="44"/>
      <c r="C598" s="44"/>
      <c r="D598" s="44"/>
      <c r="E598" s="44"/>
      <c r="F598" s="44"/>
      <c r="G598" s="44"/>
      <c r="H598" s="44"/>
      <c r="I598" s="44"/>
      <c r="O598" s="44"/>
      <c r="Q598" s="44"/>
      <c r="R598" s="44"/>
      <c r="S598" s="44"/>
      <c r="T598" s="44"/>
      <c r="U598" s="44"/>
    </row>
    <row r="599" ht="12.75" customHeight="1">
      <c r="B599" s="44"/>
      <c r="C599" s="44"/>
      <c r="D599" s="44"/>
      <c r="E599" s="44"/>
      <c r="F599" s="44"/>
      <c r="G599" s="44"/>
      <c r="H599" s="44"/>
      <c r="I599" s="44"/>
      <c r="O599" s="44"/>
      <c r="Q599" s="44"/>
      <c r="R599" s="44"/>
      <c r="S599" s="44"/>
      <c r="T599" s="44"/>
      <c r="U599" s="44"/>
    </row>
    <row r="600" ht="12.75" customHeight="1">
      <c r="B600" s="44"/>
      <c r="C600" s="44"/>
      <c r="D600" s="44"/>
      <c r="E600" s="44"/>
      <c r="F600" s="44"/>
      <c r="G600" s="44"/>
      <c r="H600" s="44"/>
      <c r="I600" s="44"/>
      <c r="O600" s="44"/>
      <c r="Q600" s="44"/>
      <c r="R600" s="44"/>
      <c r="S600" s="44"/>
      <c r="T600" s="44"/>
      <c r="U600" s="44"/>
    </row>
    <row r="601" ht="12.75" customHeight="1">
      <c r="B601" s="44"/>
      <c r="C601" s="44"/>
      <c r="D601" s="44"/>
      <c r="E601" s="44"/>
      <c r="F601" s="44"/>
      <c r="G601" s="44"/>
      <c r="H601" s="44"/>
      <c r="I601" s="44"/>
      <c r="O601" s="44"/>
      <c r="Q601" s="44"/>
      <c r="R601" s="44"/>
      <c r="S601" s="44"/>
      <c r="T601" s="44"/>
      <c r="U601" s="44"/>
    </row>
    <row r="602" ht="12.75" customHeight="1">
      <c r="B602" s="44"/>
      <c r="C602" s="44"/>
      <c r="D602" s="44"/>
      <c r="E602" s="44"/>
      <c r="F602" s="44"/>
      <c r="G602" s="44"/>
      <c r="H602" s="44"/>
      <c r="I602" s="44"/>
      <c r="O602" s="44"/>
      <c r="Q602" s="44"/>
      <c r="R602" s="44"/>
      <c r="S602" s="44"/>
      <c r="T602" s="44"/>
      <c r="U602" s="44"/>
    </row>
    <row r="603" ht="12.75" customHeight="1">
      <c r="B603" s="44"/>
      <c r="C603" s="44"/>
      <c r="D603" s="44"/>
      <c r="E603" s="44"/>
      <c r="F603" s="44"/>
      <c r="G603" s="44"/>
      <c r="H603" s="44"/>
      <c r="I603" s="44"/>
      <c r="O603" s="44"/>
      <c r="Q603" s="44"/>
      <c r="R603" s="44"/>
      <c r="S603" s="44"/>
      <c r="T603" s="44"/>
      <c r="U603" s="44"/>
    </row>
    <row r="604" ht="12.75" customHeight="1">
      <c r="B604" s="44"/>
      <c r="C604" s="44"/>
      <c r="D604" s="44"/>
      <c r="E604" s="44"/>
      <c r="F604" s="44"/>
      <c r="G604" s="44"/>
      <c r="H604" s="44"/>
      <c r="I604" s="44"/>
      <c r="O604" s="44"/>
      <c r="Q604" s="44"/>
      <c r="R604" s="44"/>
      <c r="S604" s="44"/>
      <c r="T604" s="44"/>
      <c r="U604" s="44"/>
    </row>
    <row r="605" ht="12.75" customHeight="1">
      <c r="B605" s="44"/>
      <c r="C605" s="44"/>
      <c r="D605" s="44"/>
      <c r="E605" s="44"/>
      <c r="F605" s="44"/>
      <c r="G605" s="44"/>
      <c r="H605" s="44"/>
      <c r="I605" s="44"/>
      <c r="O605" s="44"/>
      <c r="Q605" s="44"/>
      <c r="R605" s="44"/>
      <c r="S605" s="44"/>
      <c r="T605" s="44"/>
      <c r="U605" s="44"/>
    </row>
    <row r="606" ht="12.75" customHeight="1">
      <c r="B606" s="44"/>
      <c r="C606" s="44"/>
      <c r="D606" s="44"/>
      <c r="E606" s="44"/>
      <c r="F606" s="44"/>
      <c r="G606" s="44"/>
      <c r="H606" s="44"/>
      <c r="I606" s="44"/>
      <c r="O606" s="44"/>
      <c r="Q606" s="44"/>
      <c r="R606" s="44"/>
      <c r="S606" s="44"/>
      <c r="T606" s="44"/>
      <c r="U606" s="44"/>
    </row>
    <row r="607" ht="12.75" customHeight="1">
      <c r="B607" s="44"/>
      <c r="C607" s="44"/>
      <c r="D607" s="44"/>
      <c r="E607" s="44"/>
      <c r="F607" s="44"/>
      <c r="G607" s="44"/>
      <c r="H607" s="44"/>
      <c r="I607" s="44"/>
      <c r="O607" s="44"/>
      <c r="Q607" s="44"/>
      <c r="R607" s="44"/>
      <c r="S607" s="44"/>
      <c r="T607" s="44"/>
      <c r="U607" s="44"/>
    </row>
    <row r="608" ht="12.75" customHeight="1">
      <c r="B608" s="44"/>
      <c r="C608" s="44"/>
      <c r="D608" s="44"/>
      <c r="E608" s="44"/>
      <c r="F608" s="44"/>
      <c r="G608" s="44"/>
      <c r="H608" s="44"/>
      <c r="I608" s="44"/>
      <c r="O608" s="44"/>
      <c r="Q608" s="44"/>
      <c r="R608" s="44"/>
      <c r="S608" s="44"/>
      <c r="T608" s="44"/>
      <c r="U608" s="44"/>
    </row>
    <row r="609" ht="12.75" customHeight="1">
      <c r="B609" s="44"/>
      <c r="C609" s="44"/>
      <c r="D609" s="44"/>
      <c r="E609" s="44"/>
      <c r="F609" s="44"/>
      <c r="G609" s="44"/>
      <c r="H609" s="44"/>
      <c r="I609" s="44"/>
      <c r="O609" s="44"/>
      <c r="Q609" s="44"/>
      <c r="R609" s="44"/>
      <c r="S609" s="44"/>
      <c r="T609" s="44"/>
      <c r="U609" s="44"/>
    </row>
    <row r="610" ht="12.75" customHeight="1">
      <c r="B610" s="44"/>
      <c r="C610" s="44"/>
      <c r="D610" s="44"/>
      <c r="E610" s="44"/>
      <c r="F610" s="44"/>
      <c r="G610" s="44"/>
      <c r="H610" s="44"/>
      <c r="I610" s="44"/>
      <c r="O610" s="44"/>
      <c r="Q610" s="44"/>
      <c r="R610" s="44"/>
      <c r="S610" s="44"/>
      <c r="T610" s="44"/>
      <c r="U610" s="44"/>
    </row>
    <row r="611" ht="12.75" customHeight="1">
      <c r="B611" s="44"/>
      <c r="C611" s="44"/>
      <c r="D611" s="44"/>
      <c r="E611" s="44"/>
      <c r="F611" s="44"/>
      <c r="G611" s="44"/>
      <c r="H611" s="44"/>
      <c r="I611" s="44"/>
      <c r="O611" s="44"/>
      <c r="Q611" s="44"/>
      <c r="R611" s="44"/>
      <c r="S611" s="44"/>
      <c r="T611" s="44"/>
      <c r="U611" s="44"/>
    </row>
    <row r="612" ht="12.75" customHeight="1">
      <c r="B612" s="44"/>
      <c r="C612" s="44"/>
      <c r="D612" s="44"/>
      <c r="E612" s="44"/>
      <c r="F612" s="44"/>
      <c r="G612" s="44"/>
      <c r="H612" s="44"/>
      <c r="I612" s="44"/>
      <c r="O612" s="44"/>
      <c r="Q612" s="44"/>
      <c r="R612" s="44"/>
      <c r="S612" s="44"/>
      <c r="T612" s="44"/>
      <c r="U612" s="44"/>
    </row>
    <row r="613" ht="12.75" customHeight="1">
      <c r="B613" s="44"/>
      <c r="C613" s="44"/>
      <c r="D613" s="44"/>
      <c r="E613" s="44"/>
      <c r="F613" s="44"/>
      <c r="G613" s="44"/>
      <c r="H613" s="44"/>
      <c r="I613" s="44"/>
      <c r="O613" s="44"/>
      <c r="Q613" s="44"/>
      <c r="R613" s="44"/>
      <c r="S613" s="44"/>
      <c r="T613" s="44"/>
      <c r="U613" s="44"/>
    </row>
    <row r="614" ht="12.75" customHeight="1">
      <c r="B614" s="44"/>
      <c r="C614" s="44"/>
      <c r="D614" s="44"/>
      <c r="E614" s="44"/>
      <c r="F614" s="44"/>
      <c r="G614" s="44"/>
      <c r="H614" s="44"/>
      <c r="I614" s="44"/>
      <c r="O614" s="44"/>
      <c r="Q614" s="44"/>
      <c r="R614" s="44"/>
      <c r="S614" s="44"/>
      <c r="T614" s="44"/>
      <c r="U614" s="44"/>
    </row>
    <row r="615" ht="12.75" customHeight="1">
      <c r="B615" s="44"/>
      <c r="C615" s="44"/>
      <c r="D615" s="44"/>
      <c r="E615" s="44"/>
      <c r="F615" s="44"/>
      <c r="G615" s="44"/>
      <c r="H615" s="44"/>
      <c r="I615" s="44"/>
      <c r="O615" s="44"/>
      <c r="Q615" s="44"/>
      <c r="R615" s="44"/>
      <c r="S615" s="44"/>
      <c r="T615" s="44"/>
      <c r="U615" s="44"/>
    </row>
    <row r="616" ht="12.75" customHeight="1">
      <c r="B616" s="44"/>
      <c r="C616" s="44"/>
      <c r="D616" s="44"/>
      <c r="E616" s="44"/>
      <c r="F616" s="44"/>
      <c r="G616" s="44"/>
      <c r="H616" s="44"/>
      <c r="I616" s="44"/>
      <c r="O616" s="44"/>
      <c r="Q616" s="44"/>
      <c r="R616" s="44"/>
      <c r="S616" s="44"/>
      <c r="T616" s="44"/>
      <c r="U616" s="44"/>
    </row>
    <row r="617" ht="12.75" customHeight="1">
      <c r="B617" s="44"/>
      <c r="C617" s="44"/>
      <c r="D617" s="44"/>
      <c r="E617" s="44"/>
      <c r="F617" s="44"/>
      <c r="G617" s="44"/>
      <c r="H617" s="44"/>
      <c r="I617" s="44"/>
      <c r="O617" s="44"/>
      <c r="Q617" s="44"/>
      <c r="R617" s="44"/>
      <c r="S617" s="44"/>
      <c r="T617" s="44"/>
      <c r="U617" s="44"/>
    </row>
    <row r="618" ht="12.75" customHeight="1">
      <c r="B618" s="44"/>
      <c r="C618" s="44"/>
      <c r="D618" s="44"/>
      <c r="E618" s="44"/>
      <c r="F618" s="44"/>
      <c r="G618" s="44"/>
      <c r="H618" s="44"/>
      <c r="I618" s="44"/>
      <c r="O618" s="44"/>
      <c r="Q618" s="44"/>
      <c r="R618" s="44"/>
      <c r="S618" s="44"/>
      <c r="T618" s="44"/>
      <c r="U618" s="44"/>
    </row>
    <row r="619" ht="12.75" customHeight="1">
      <c r="B619" s="44"/>
      <c r="C619" s="44"/>
      <c r="D619" s="44"/>
      <c r="E619" s="44"/>
      <c r="F619" s="44"/>
      <c r="G619" s="44"/>
      <c r="H619" s="44"/>
      <c r="I619" s="44"/>
      <c r="O619" s="44"/>
      <c r="Q619" s="44"/>
      <c r="R619" s="44"/>
      <c r="S619" s="44"/>
      <c r="T619" s="44"/>
      <c r="U619" s="44"/>
    </row>
    <row r="620" ht="12.75" customHeight="1">
      <c r="B620" s="44"/>
      <c r="C620" s="44"/>
      <c r="D620" s="44"/>
      <c r="E620" s="44"/>
      <c r="F620" s="44"/>
      <c r="G620" s="44"/>
      <c r="H620" s="44"/>
      <c r="I620" s="44"/>
      <c r="O620" s="44"/>
      <c r="Q620" s="44"/>
      <c r="R620" s="44"/>
      <c r="S620" s="44"/>
      <c r="T620" s="44"/>
      <c r="U620" s="44"/>
    </row>
    <row r="621" ht="12.75" customHeight="1">
      <c r="B621" s="44"/>
      <c r="C621" s="44"/>
      <c r="D621" s="44"/>
      <c r="E621" s="44"/>
      <c r="F621" s="44"/>
      <c r="G621" s="44"/>
      <c r="H621" s="44"/>
      <c r="I621" s="44"/>
      <c r="O621" s="44"/>
      <c r="Q621" s="44"/>
      <c r="R621" s="44"/>
      <c r="S621" s="44"/>
      <c r="T621" s="44"/>
      <c r="U621" s="44"/>
    </row>
    <row r="622" ht="12.75" customHeight="1">
      <c r="B622" s="44"/>
      <c r="C622" s="44"/>
      <c r="D622" s="44"/>
      <c r="E622" s="44"/>
      <c r="F622" s="44"/>
      <c r="G622" s="44"/>
      <c r="H622" s="44"/>
      <c r="I622" s="44"/>
      <c r="O622" s="44"/>
      <c r="Q622" s="44"/>
      <c r="R622" s="44"/>
      <c r="S622" s="44"/>
      <c r="T622" s="44"/>
      <c r="U622" s="44"/>
    </row>
    <row r="623" ht="12.75" customHeight="1">
      <c r="B623" s="44"/>
      <c r="C623" s="44"/>
      <c r="D623" s="44"/>
      <c r="E623" s="44"/>
      <c r="F623" s="44"/>
      <c r="G623" s="44"/>
      <c r="H623" s="44"/>
      <c r="I623" s="44"/>
      <c r="O623" s="44"/>
      <c r="Q623" s="44"/>
      <c r="R623" s="44"/>
      <c r="S623" s="44"/>
      <c r="T623" s="44"/>
      <c r="U623" s="44"/>
    </row>
    <row r="624" ht="12.75" customHeight="1">
      <c r="B624" s="44"/>
      <c r="C624" s="44"/>
      <c r="D624" s="44"/>
      <c r="E624" s="44"/>
      <c r="F624" s="44"/>
      <c r="G624" s="44"/>
      <c r="H624" s="44"/>
      <c r="I624" s="44"/>
      <c r="O624" s="44"/>
      <c r="Q624" s="44"/>
      <c r="R624" s="44"/>
      <c r="S624" s="44"/>
      <c r="T624" s="44"/>
      <c r="U624" s="44"/>
    </row>
    <row r="625" ht="12.75" customHeight="1">
      <c r="B625" s="44"/>
      <c r="C625" s="44"/>
      <c r="D625" s="44"/>
      <c r="E625" s="44"/>
      <c r="F625" s="44"/>
      <c r="G625" s="44"/>
      <c r="H625" s="44"/>
      <c r="I625" s="44"/>
      <c r="O625" s="44"/>
      <c r="Q625" s="44"/>
      <c r="R625" s="44"/>
      <c r="S625" s="44"/>
      <c r="T625" s="44"/>
      <c r="U625" s="44"/>
    </row>
    <row r="626" ht="12.75" customHeight="1">
      <c r="B626" s="44"/>
      <c r="C626" s="44"/>
      <c r="D626" s="44"/>
      <c r="E626" s="44"/>
      <c r="F626" s="44"/>
      <c r="G626" s="44"/>
      <c r="H626" s="44"/>
      <c r="I626" s="44"/>
      <c r="O626" s="44"/>
      <c r="Q626" s="44"/>
      <c r="R626" s="44"/>
      <c r="S626" s="44"/>
      <c r="T626" s="44"/>
      <c r="U626" s="44"/>
    </row>
    <row r="627" ht="12.75" customHeight="1">
      <c r="B627" s="44"/>
      <c r="C627" s="44"/>
      <c r="D627" s="44"/>
      <c r="E627" s="44"/>
      <c r="F627" s="44"/>
      <c r="G627" s="44"/>
      <c r="H627" s="44"/>
      <c r="I627" s="44"/>
      <c r="O627" s="44"/>
      <c r="Q627" s="44"/>
      <c r="R627" s="44"/>
      <c r="S627" s="44"/>
      <c r="T627" s="44"/>
      <c r="U627" s="44"/>
    </row>
    <row r="628" ht="12.75" customHeight="1">
      <c r="B628" s="44"/>
      <c r="C628" s="44"/>
      <c r="D628" s="44"/>
      <c r="E628" s="44"/>
      <c r="F628" s="44"/>
      <c r="G628" s="44"/>
      <c r="H628" s="44"/>
      <c r="I628" s="44"/>
      <c r="O628" s="44"/>
      <c r="Q628" s="44"/>
      <c r="R628" s="44"/>
      <c r="S628" s="44"/>
      <c r="T628" s="44"/>
      <c r="U628" s="44"/>
    </row>
    <row r="629" ht="12.75" customHeight="1">
      <c r="B629" s="44"/>
      <c r="C629" s="44"/>
      <c r="D629" s="44"/>
      <c r="E629" s="44"/>
      <c r="F629" s="44"/>
      <c r="G629" s="44"/>
      <c r="H629" s="44"/>
      <c r="I629" s="44"/>
      <c r="O629" s="44"/>
      <c r="Q629" s="44"/>
      <c r="R629" s="44"/>
      <c r="S629" s="44"/>
      <c r="T629" s="44"/>
      <c r="U629" s="44"/>
    </row>
    <row r="630" ht="12.75" customHeight="1">
      <c r="B630" s="44"/>
      <c r="C630" s="44"/>
      <c r="D630" s="44"/>
      <c r="E630" s="44"/>
      <c r="F630" s="44"/>
      <c r="G630" s="44"/>
      <c r="H630" s="44"/>
      <c r="I630" s="44"/>
      <c r="O630" s="44"/>
      <c r="Q630" s="44"/>
      <c r="R630" s="44"/>
      <c r="S630" s="44"/>
      <c r="T630" s="44"/>
      <c r="U630" s="44"/>
    </row>
    <row r="631" ht="12.75" customHeight="1">
      <c r="B631" s="44"/>
      <c r="C631" s="44"/>
      <c r="D631" s="44"/>
      <c r="E631" s="44"/>
      <c r="F631" s="44"/>
      <c r="G631" s="44"/>
      <c r="H631" s="44"/>
      <c r="I631" s="44"/>
      <c r="O631" s="44"/>
      <c r="Q631" s="44"/>
      <c r="R631" s="44"/>
      <c r="S631" s="44"/>
      <c r="T631" s="44"/>
      <c r="U631" s="44"/>
    </row>
    <row r="632" ht="12.75" customHeight="1">
      <c r="B632" s="44"/>
      <c r="C632" s="44"/>
      <c r="D632" s="44"/>
      <c r="E632" s="44"/>
      <c r="F632" s="44"/>
      <c r="G632" s="44"/>
      <c r="H632" s="44"/>
      <c r="I632" s="44"/>
      <c r="O632" s="44"/>
      <c r="Q632" s="44"/>
      <c r="R632" s="44"/>
      <c r="S632" s="44"/>
      <c r="T632" s="44"/>
      <c r="U632" s="44"/>
    </row>
    <row r="633" ht="12.75" customHeight="1">
      <c r="B633" s="44"/>
      <c r="C633" s="44"/>
      <c r="D633" s="44"/>
      <c r="E633" s="44"/>
      <c r="F633" s="44"/>
      <c r="G633" s="44"/>
      <c r="H633" s="44"/>
      <c r="I633" s="44"/>
      <c r="O633" s="44"/>
      <c r="Q633" s="44"/>
      <c r="R633" s="44"/>
      <c r="S633" s="44"/>
      <c r="T633" s="44"/>
      <c r="U633" s="44"/>
    </row>
    <row r="634" ht="12.75" customHeight="1">
      <c r="B634" s="44"/>
      <c r="C634" s="44"/>
      <c r="D634" s="44"/>
      <c r="E634" s="44"/>
      <c r="F634" s="44"/>
      <c r="G634" s="44"/>
      <c r="H634" s="44"/>
      <c r="I634" s="44"/>
      <c r="O634" s="44"/>
      <c r="Q634" s="44"/>
      <c r="R634" s="44"/>
      <c r="S634" s="44"/>
      <c r="T634" s="44"/>
      <c r="U634" s="44"/>
    </row>
    <row r="635" ht="12.75" customHeight="1">
      <c r="B635" s="44"/>
      <c r="C635" s="44"/>
      <c r="D635" s="44"/>
      <c r="E635" s="44"/>
      <c r="F635" s="44"/>
      <c r="G635" s="44"/>
      <c r="H635" s="44"/>
      <c r="I635" s="44"/>
      <c r="O635" s="44"/>
      <c r="Q635" s="44"/>
      <c r="R635" s="44"/>
      <c r="S635" s="44"/>
      <c r="T635" s="44"/>
      <c r="U635" s="44"/>
    </row>
    <row r="636" ht="12.75" customHeight="1">
      <c r="B636" s="44"/>
      <c r="C636" s="44"/>
      <c r="D636" s="44"/>
      <c r="E636" s="44"/>
      <c r="F636" s="44"/>
      <c r="G636" s="44"/>
      <c r="H636" s="44"/>
      <c r="I636" s="44"/>
      <c r="O636" s="44"/>
      <c r="Q636" s="44"/>
      <c r="R636" s="44"/>
      <c r="S636" s="44"/>
      <c r="T636" s="44"/>
      <c r="U636" s="44"/>
    </row>
    <row r="637" ht="12.75" customHeight="1">
      <c r="B637" s="44"/>
      <c r="C637" s="44"/>
      <c r="D637" s="44"/>
      <c r="E637" s="44"/>
      <c r="F637" s="44"/>
      <c r="G637" s="44"/>
      <c r="H637" s="44"/>
      <c r="I637" s="44"/>
      <c r="O637" s="44"/>
      <c r="Q637" s="44"/>
      <c r="R637" s="44"/>
      <c r="S637" s="44"/>
      <c r="T637" s="44"/>
      <c r="U637" s="44"/>
    </row>
    <row r="638" ht="12.75" customHeight="1">
      <c r="B638" s="44"/>
      <c r="C638" s="44"/>
      <c r="D638" s="44"/>
      <c r="E638" s="44"/>
      <c r="F638" s="44"/>
      <c r="G638" s="44"/>
      <c r="H638" s="44"/>
      <c r="I638" s="44"/>
      <c r="O638" s="44"/>
      <c r="Q638" s="44"/>
      <c r="R638" s="44"/>
      <c r="S638" s="44"/>
      <c r="T638" s="44"/>
      <c r="U638" s="44"/>
    </row>
    <row r="639" ht="12.75" customHeight="1">
      <c r="B639" s="44"/>
      <c r="C639" s="44"/>
      <c r="D639" s="44"/>
      <c r="E639" s="44"/>
      <c r="F639" s="44"/>
      <c r="G639" s="44"/>
      <c r="H639" s="44"/>
      <c r="I639" s="44"/>
      <c r="O639" s="44"/>
      <c r="Q639" s="44"/>
      <c r="R639" s="44"/>
      <c r="S639" s="44"/>
      <c r="T639" s="44"/>
      <c r="U639" s="44"/>
    </row>
    <row r="640" ht="12.75" customHeight="1">
      <c r="B640" s="44"/>
      <c r="C640" s="44"/>
      <c r="D640" s="44"/>
      <c r="E640" s="44"/>
      <c r="F640" s="44"/>
      <c r="G640" s="44"/>
      <c r="H640" s="44"/>
      <c r="I640" s="44"/>
      <c r="O640" s="44"/>
      <c r="Q640" s="44"/>
      <c r="R640" s="44"/>
      <c r="S640" s="44"/>
      <c r="T640" s="44"/>
      <c r="U640" s="44"/>
    </row>
    <row r="641" ht="12.75" customHeight="1">
      <c r="B641" s="44"/>
      <c r="C641" s="44"/>
      <c r="D641" s="44"/>
      <c r="E641" s="44"/>
      <c r="F641" s="44"/>
      <c r="G641" s="44"/>
      <c r="H641" s="44"/>
      <c r="I641" s="44"/>
      <c r="O641" s="44"/>
      <c r="Q641" s="44"/>
      <c r="R641" s="44"/>
      <c r="S641" s="44"/>
      <c r="T641" s="44"/>
      <c r="U641" s="44"/>
    </row>
    <row r="642" ht="12.75" customHeight="1">
      <c r="B642" s="44"/>
      <c r="C642" s="44"/>
      <c r="D642" s="44"/>
      <c r="E642" s="44"/>
      <c r="F642" s="44"/>
      <c r="G642" s="44"/>
      <c r="H642" s="44"/>
      <c r="I642" s="44"/>
      <c r="O642" s="44"/>
      <c r="Q642" s="44"/>
      <c r="R642" s="44"/>
      <c r="S642" s="44"/>
      <c r="T642" s="44"/>
      <c r="U642" s="44"/>
    </row>
    <row r="643" ht="12.75" customHeight="1">
      <c r="B643" s="44"/>
      <c r="C643" s="44"/>
      <c r="D643" s="44"/>
      <c r="E643" s="44"/>
      <c r="F643" s="44"/>
      <c r="G643" s="44"/>
      <c r="H643" s="44"/>
      <c r="I643" s="44"/>
      <c r="O643" s="44"/>
      <c r="Q643" s="44"/>
      <c r="R643" s="44"/>
      <c r="S643" s="44"/>
      <c r="T643" s="44"/>
      <c r="U643" s="44"/>
    </row>
    <row r="644" ht="12.75" customHeight="1">
      <c r="B644" s="44"/>
      <c r="C644" s="44"/>
      <c r="D644" s="44"/>
      <c r="E644" s="44"/>
      <c r="F644" s="44"/>
      <c r="G644" s="44"/>
      <c r="H644" s="44"/>
      <c r="I644" s="44"/>
      <c r="O644" s="44"/>
      <c r="Q644" s="44"/>
      <c r="R644" s="44"/>
      <c r="S644" s="44"/>
      <c r="T644" s="44"/>
      <c r="U644" s="44"/>
    </row>
    <row r="645" ht="12.75" customHeight="1">
      <c r="B645" s="44"/>
      <c r="C645" s="44"/>
      <c r="D645" s="44"/>
      <c r="E645" s="44"/>
      <c r="F645" s="44"/>
      <c r="G645" s="44"/>
      <c r="H645" s="44"/>
      <c r="I645" s="44"/>
      <c r="O645" s="44"/>
      <c r="Q645" s="44"/>
      <c r="R645" s="44"/>
      <c r="S645" s="44"/>
      <c r="T645" s="44"/>
      <c r="U645" s="44"/>
    </row>
    <row r="646" ht="12.75" customHeight="1">
      <c r="B646" s="44"/>
      <c r="C646" s="44"/>
      <c r="D646" s="44"/>
      <c r="E646" s="44"/>
      <c r="F646" s="44"/>
      <c r="G646" s="44"/>
      <c r="H646" s="44"/>
      <c r="I646" s="44"/>
      <c r="O646" s="44"/>
      <c r="Q646" s="44"/>
      <c r="R646" s="44"/>
      <c r="S646" s="44"/>
      <c r="T646" s="44"/>
      <c r="U646" s="44"/>
    </row>
    <row r="647" ht="12.75" customHeight="1">
      <c r="B647" s="44"/>
      <c r="C647" s="44"/>
      <c r="D647" s="44"/>
      <c r="E647" s="44"/>
      <c r="F647" s="44"/>
      <c r="G647" s="44"/>
      <c r="H647" s="44"/>
      <c r="I647" s="44"/>
      <c r="O647" s="44"/>
      <c r="Q647" s="44"/>
      <c r="R647" s="44"/>
      <c r="S647" s="44"/>
      <c r="T647" s="44"/>
      <c r="U647" s="44"/>
    </row>
    <row r="648" ht="12.75" customHeight="1">
      <c r="B648" s="44"/>
      <c r="C648" s="44"/>
      <c r="D648" s="44"/>
      <c r="E648" s="44"/>
      <c r="F648" s="44"/>
      <c r="G648" s="44"/>
      <c r="H648" s="44"/>
      <c r="I648" s="44"/>
      <c r="O648" s="44"/>
      <c r="Q648" s="44"/>
      <c r="R648" s="44"/>
      <c r="S648" s="44"/>
      <c r="T648" s="44"/>
      <c r="U648" s="44"/>
    </row>
    <row r="649" ht="12.75" customHeight="1">
      <c r="B649" s="44"/>
      <c r="C649" s="44"/>
      <c r="D649" s="44"/>
      <c r="E649" s="44"/>
      <c r="F649" s="44"/>
      <c r="G649" s="44"/>
      <c r="H649" s="44"/>
      <c r="I649" s="44"/>
      <c r="O649" s="44"/>
      <c r="Q649" s="44"/>
      <c r="R649" s="44"/>
      <c r="S649" s="44"/>
      <c r="T649" s="44"/>
      <c r="U649" s="44"/>
    </row>
    <row r="650" ht="12.75" customHeight="1">
      <c r="B650" s="44"/>
      <c r="C650" s="44"/>
      <c r="D650" s="44"/>
      <c r="E650" s="44"/>
      <c r="F650" s="44"/>
      <c r="G650" s="44"/>
      <c r="H650" s="44"/>
      <c r="I650" s="44"/>
      <c r="O650" s="44"/>
      <c r="Q650" s="44"/>
      <c r="R650" s="44"/>
      <c r="S650" s="44"/>
      <c r="T650" s="44"/>
      <c r="U650" s="44"/>
    </row>
    <row r="651" ht="12.75" customHeight="1">
      <c r="B651" s="44"/>
      <c r="C651" s="44"/>
      <c r="D651" s="44"/>
      <c r="E651" s="44"/>
      <c r="F651" s="44"/>
      <c r="G651" s="44"/>
      <c r="H651" s="44"/>
      <c r="I651" s="44"/>
      <c r="O651" s="44"/>
      <c r="Q651" s="44"/>
      <c r="R651" s="44"/>
      <c r="S651" s="44"/>
      <c r="T651" s="44"/>
      <c r="U651" s="44"/>
    </row>
    <row r="652" ht="12.75" customHeight="1">
      <c r="B652" s="44"/>
      <c r="C652" s="44"/>
      <c r="D652" s="44"/>
      <c r="E652" s="44"/>
      <c r="F652" s="44"/>
      <c r="G652" s="44"/>
      <c r="H652" s="44"/>
      <c r="I652" s="44"/>
      <c r="O652" s="44"/>
      <c r="Q652" s="44"/>
      <c r="R652" s="44"/>
      <c r="S652" s="44"/>
      <c r="T652" s="44"/>
      <c r="U652" s="44"/>
    </row>
    <row r="653" ht="12.75" customHeight="1">
      <c r="B653" s="44"/>
      <c r="C653" s="44"/>
      <c r="D653" s="44"/>
      <c r="E653" s="44"/>
      <c r="F653" s="44"/>
      <c r="G653" s="44"/>
      <c r="H653" s="44"/>
      <c r="I653" s="44"/>
      <c r="O653" s="44"/>
      <c r="Q653" s="44"/>
      <c r="R653" s="44"/>
      <c r="S653" s="44"/>
      <c r="T653" s="44"/>
      <c r="U653" s="44"/>
    </row>
    <row r="654" ht="12.75" customHeight="1">
      <c r="B654" s="44"/>
      <c r="C654" s="44"/>
      <c r="D654" s="44"/>
      <c r="E654" s="44"/>
      <c r="F654" s="44"/>
      <c r="G654" s="44"/>
      <c r="H654" s="44"/>
      <c r="I654" s="44"/>
      <c r="O654" s="44"/>
      <c r="Q654" s="44"/>
      <c r="R654" s="44"/>
      <c r="S654" s="44"/>
      <c r="T654" s="44"/>
      <c r="U654" s="44"/>
    </row>
    <row r="655" ht="12.75" customHeight="1">
      <c r="B655" s="44"/>
      <c r="C655" s="44"/>
      <c r="D655" s="44"/>
      <c r="E655" s="44"/>
      <c r="F655" s="44"/>
      <c r="G655" s="44"/>
      <c r="H655" s="44"/>
      <c r="I655" s="44"/>
      <c r="O655" s="44"/>
      <c r="Q655" s="44"/>
      <c r="R655" s="44"/>
      <c r="S655" s="44"/>
      <c r="T655" s="44"/>
      <c r="U655" s="44"/>
    </row>
    <row r="656" ht="12.75" customHeight="1">
      <c r="B656" s="44"/>
      <c r="C656" s="44"/>
      <c r="D656" s="44"/>
      <c r="E656" s="44"/>
      <c r="F656" s="44"/>
      <c r="G656" s="44"/>
      <c r="H656" s="44"/>
      <c r="I656" s="44"/>
      <c r="O656" s="44"/>
      <c r="Q656" s="44"/>
      <c r="R656" s="44"/>
      <c r="S656" s="44"/>
      <c r="T656" s="44"/>
      <c r="U656" s="44"/>
    </row>
    <row r="657" ht="12.75" customHeight="1">
      <c r="B657" s="44"/>
      <c r="C657" s="44"/>
      <c r="D657" s="44"/>
      <c r="E657" s="44"/>
      <c r="F657" s="44"/>
      <c r="G657" s="44"/>
      <c r="H657" s="44"/>
      <c r="I657" s="44"/>
      <c r="O657" s="44"/>
      <c r="Q657" s="44"/>
      <c r="R657" s="44"/>
      <c r="S657" s="44"/>
      <c r="T657" s="44"/>
      <c r="U657" s="44"/>
    </row>
    <row r="658" ht="12.75" customHeight="1">
      <c r="B658" s="44"/>
      <c r="C658" s="44"/>
      <c r="D658" s="44"/>
      <c r="E658" s="44"/>
      <c r="F658" s="44"/>
      <c r="G658" s="44"/>
      <c r="H658" s="44"/>
      <c r="I658" s="44"/>
      <c r="O658" s="44"/>
      <c r="Q658" s="44"/>
      <c r="R658" s="44"/>
      <c r="S658" s="44"/>
      <c r="T658" s="44"/>
      <c r="U658" s="44"/>
    </row>
    <row r="659" ht="12.75" customHeight="1">
      <c r="B659" s="44"/>
      <c r="C659" s="44"/>
      <c r="D659" s="44"/>
      <c r="E659" s="44"/>
      <c r="F659" s="44"/>
      <c r="G659" s="44"/>
      <c r="H659" s="44"/>
      <c r="I659" s="44"/>
      <c r="O659" s="44"/>
      <c r="Q659" s="44"/>
      <c r="R659" s="44"/>
      <c r="S659" s="44"/>
      <c r="T659" s="44"/>
      <c r="U659" s="44"/>
    </row>
    <row r="660" ht="12.75" customHeight="1">
      <c r="B660" s="44"/>
      <c r="C660" s="44"/>
      <c r="D660" s="44"/>
      <c r="E660" s="44"/>
      <c r="F660" s="44"/>
      <c r="G660" s="44"/>
      <c r="H660" s="44"/>
      <c r="I660" s="44"/>
      <c r="O660" s="44"/>
      <c r="Q660" s="44"/>
      <c r="R660" s="44"/>
      <c r="S660" s="44"/>
      <c r="T660" s="44"/>
      <c r="U660" s="44"/>
    </row>
    <row r="661" ht="12.75" customHeight="1">
      <c r="B661" s="44"/>
      <c r="C661" s="44"/>
      <c r="D661" s="44"/>
      <c r="E661" s="44"/>
      <c r="F661" s="44"/>
      <c r="G661" s="44"/>
      <c r="H661" s="44"/>
      <c r="I661" s="44"/>
      <c r="O661" s="44"/>
      <c r="Q661" s="44"/>
      <c r="R661" s="44"/>
      <c r="S661" s="44"/>
      <c r="T661" s="44"/>
      <c r="U661" s="44"/>
    </row>
    <row r="662" ht="12.75" customHeight="1">
      <c r="B662" s="44"/>
      <c r="C662" s="44"/>
      <c r="D662" s="44"/>
      <c r="E662" s="44"/>
      <c r="F662" s="44"/>
      <c r="G662" s="44"/>
      <c r="H662" s="44"/>
      <c r="I662" s="44"/>
      <c r="O662" s="44"/>
      <c r="Q662" s="44"/>
      <c r="R662" s="44"/>
      <c r="S662" s="44"/>
      <c r="T662" s="44"/>
      <c r="U662" s="44"/>
    </row>
    <row r="663" ht="12.75" customHeight="1">
      <c r="B663" s="44"/>
      <c r="C663" s="44"/>
      <c r="D663" s="44"/>
      <c r="E663" s="44"/>
      <c r="F663" s="44"/>
      <c r="G663" s="44"/>
      <c r="H663" s="44"/>
      <c r="I663" s="44"/>
      <c r="O663" s="44"/>
      <c r="Q663" s="44"/>
      <c r="R663" s="44"/>
      <c r="S663" s="44"/>
      <c r="T663" s="44"/>
      <c r="U663" s="44"/>
    </row>
    <row r="664" ht="12.75" customHeight="1">
      <c r="B664" s="44"/>
      <c r="C664" s="44"/>
      <c r="D664" s="44"/>
      <c r="E664" s="44"/>
      <c r="F664" s="44"/>
      <c r="G664" s="44"/>
      <c r="H664" s="44"/>
      <c r="I664" s="44"/>
      <c r="O664" s="44"/>
      <c r="Q664" s="44"/>
      <c r="R664" s="44"/>
      <c r="S664" s="44"/>
      <c r="T664" s="44"/>
      <c r="U664" s="44"/>
    </row>
    <row r="665" ht="12.75" customHeight="1">
      <c r="B665" s="44"/>
      <c r="C665" s="44"/>
      <c r="D665" s="44"/>
      <c r="E665" s="44"/>
      <c r="F665" s="44"/>
      <c r="G665" s="44"/>
      <c r="H665" s="44"/>
      <c r="I665" s="44"/>
      <c r="O665" s="44"/>
      <c r="Q665" s="44"/>
      <c r="R665" s="44"/>
      <c r="S665" s="44"/>
      <c r="T665" s="44"/>
      <c r="U665" s="44"/>
    </row>
    <row r="666" ht="12.75" customHeight="1">
      <c r="B666" s="44"/>
      <c r="C666" s="44"/>
      <c r="D666" s="44"/>
      <c r="E666" s="44"/>
      <c r="F666" s="44"/>
      <c r="G666" s="44"/>
      <c r="H666" s="44"/>
      <c r="I666" s="44"/>
      <c r="O666" s="44"/>
      <c r="Q666" s="44"/>
      <c r="R666" s="44"/>
      <c r="S666" s="44"/>
      <c r="T666" s="44"/>
      <c r="U666" s="44"/>
    </row>
    <row r="667" ht="12.75" customHeight="1">
      <c r="B667" s="44"/>
      <c r="C667" s="44"/>
      <c r="D667" s="44"/>
      <c r="E667" s="44"/>
      <c r="F667" s="44"/>
      <c r="G667" s="44"/>
      <c r="H667" s="44"/>
      <c r="I667" s="44"/>
      <c r="O667" s="44"/>
      <c r="Q667" s="44"/>
      <c r="R667" s="44"/>
      <c r="S667" s="44"/>
      <c r="T667" s="44"/>
      <c r="U667" s="44"/>
    </row>
    <row r="668" ht="12.75" customHeight="1">
      <c r="B668" s="44"/>
      <c r="C668" s="44"/>
      <c r="D668" s="44"/>
      <c r="E668" s="44"/>
      <c r="F668" s="44"/>
      <c r="G668" s="44"/>
      <c r="H668" s="44"/>
      <c r="I668" s="44"/>
      <c r="O668" s="44"/>
      <c r="Q668" s="44"/>
      <c r="R668" s="44"/>
      <c r="S668" s="44"/>
      <c r="T668" s="44"/>
      <c r="U668" s="44"/>
    </row>
    <row r="669" ht="12.75" customHeight="1">
      <c r="B669" s="44"/>
      <c r="C669" s="44"/>
      <c r="D669" s="44"/>
      <c r="E669" s="44"/>
      <c r="F669" s="44"/>
      <c r="G669" s="44"/>
      <c r="H669" s="44"/>
      <c r="I669" s="44"/>
      <c r="O669" s="44"/>
      <c r="Q669" s="44"/>
      <c r="R669" s="44"/>
      <c r="S669" s="44"/>
      <c r="T669" s="44"/>
      <c r="U669" s="44"/>
    </row>
    <row r="670" ht="12.75" customHeight="1">
      <c r="B670" s="44"/>
      <c r="C670" s="44"/>
      <c r="D670" s="44"/>
      <c r="E670" s="44"/>
      <c r="F670" s="44"/>
      <c r="G670" s="44"/>
      <c r="H670" s="44"/>
      <c r="I670" s="44"/>
      <c r="O670" s="44"/>
      <c r="Q670" s="44"/>
      <c r="R670" s="44"/>
      <c r="S670" s="44"/>
      <c r="T670" s="44"/>
      <c r="U670" s="44"/>
    </row>
    <row r="671" ht="12.75" customHeight="1">
      <c r="B671" s="44"/>
      <c r="C671" s="44"/>
      <c r="D671" s="44"/>
      <c r="E671" s="44"/>
      <c r="F671" s="44"/>
      <c r="G671" s="44"/>
      <c r="H671" s="44"/>
      <c r="I671" s="44"/>
      <c r="O671" s="44"/>
      <c r="Q671" s="44"/>
      <c r="R671" s="44"/>
      <c r="S671" s="44"/>
      <c r="T671" s="44"/>
      <c r="U671" s="44"/>
    </row>
    <row r="672" ht="12.75" customHeight="1">
      <c r="B672" s="44"/>
      <c r="C672" s="44"/>
      <c r="D672" s="44"/>
      <c r="E672" s="44"/>
      <c r="F672" s="44"/>
      <c r="G672" s="44"/>
      <c r="H672" s="44"/>
      <c r="I672" s="44"/>
      <c r="O672" s="44"/>
      <c r="Q672" s="44"/>
      <c r="R672" s="44"/>
      <c r="S672" s="44"/>
      <c r="T672" s="44"/>
      <c r="U672" s="44"/>
    </row>
    <row r="673" ht="12.75" customHeight="1">
      <c r="B673" s="44"/>
      <c r="C673" s="44"/>
      <c r="D673" s="44"/>
      <c r="E673" s="44"/>
      <c r="F673" s="44"/>
      <c r="G673" s="44"/>
      <c r="H673" s="44"/>
      <c r="I673" s="44"/>
      <c r="O673" s="44"/>
      <c r="Q673" s="44"/>
      <c r="R673" s="44"/>
      <c r="S673" s="44"/>
      <c r="T673" s="44"/>
      <c r="U673" s="44"/>
    </row>
    <row r="674" ht="12.75" customHeight="1">
      <c r="B674" s="44"/>
      <c r="C674" s="44"/>
      <c r="D674" s="44"/>
      <c r="E674" s="44"/>
      <c r="F674" s="44"/>
      <c r="G674" s="44"/>
      <c r="H674" s="44"/>
      <c r="I674" s="44"/>
      <c r="O674" s="44"/>
      <c r="Q674" s="44"/>
      <c r="R674" s="44"/>
      <c r="S674" s="44"/>
      <c r="T674" s="44"/>
      <c r="U674" s="44"/>
    </row>
    <row r="675" ht="12.75" customHeight="1">
      <c r="B675" s="44"/>
      <c r="C675" s="44"/>
      <c r="D675" s="44"/>
      <c r="E675" s="44"/>
      <c r="F675" s="44"/>
      <c r="G675" s="44"/>
      <c r="H675" s="44"/>
      <c r="I675" s="44"/>
      <c r="O675" s="44"/>
      <c r="Q675" s="44"/>
      <c r="R675" s="44"/>
      <c r="S675" s="44"/>
      <c r="T675" s="44"/>
      <c r="U675" s="44"/>
    </row>
    <row r="676" ht="12.75" customHeight="1">
      <c r="B676" s="44"/>
      <c r="C676" s="44"/>
      <c r="D676" s="44"/>
      <c r="E676" s="44"/>
      <c r="F676" s="44"/>
      <c r="G676" s="44"/>
      <c r="H676" s="44"/>
      <c r="I676" s="44"/>
      <c r="O676" s="44"/>
      <c r="Q676" s="44"/>
      <c r="R676" s="44"/>
      <c r="S676" s="44"/>
      <c r="T676" s="44"/>
      <c r="U676" s="44"/>
    </row>
    <row r="677" ht="12.75" customHeight="1">
      <c r="B677" s="44"/>
      <c r="C677" s="44"/>
      <c r="D677" s="44"/>
      <c r="E677" s="44"/>
      <c r="F677" s="44"/>
      <c r="G677" s="44"/>
      <c r="H677" s="44"/>
      <c r="I677" s="44"/>
      <c r="O677" s="44"/>
      <c r="Q677" s="44"/>
      <c r="R677" s="44"/>
      <c r="S677" s="44"/>
      <c r="T677" s="44"/>
      <c r="U677" s="44"/>
    </row>
    <row r="678" ht="12.75" customHeight="1">
      <c r="B678" s="44"/>
      <c r="C678" s="44"/>
      <c r="D678" s="44"/>
      <c r="E678" s="44"/>
      <c r="F678" s="44"/>
      <c r="G678" s="44"/>
      <c r="H678" s="44"/>
      <c r="I678" s="44"/>
      <c r="O678" s="44"/>
      <c r="Q678" s="44"/>
      <c r="R678" s="44"/>
      <c r="S678" s="44"/>
      <c r="T678" s="44"/>
      <c r="U678" s="44"/>
    </row>
    <row r="679" ht="12.75" customHeight="1">
      <c r="B679" s="44"/>
      <c r="C679" s="44"/>
      <c r="D679" s="44"/>
      <c r="E679" s="44"/>
      <c r="F679" s="44"/>
      <c r="G679" s="44"/>
      <c r="H679" s="44"/>
      <c r="I679" s="44"/>
      <c r="O679" s="44"/>
      <c r="Q679" s="44"/>
      <c r="R679" s="44"/>
      <c r="S679" s="44"/>
      <c r="T679" s="44"/>
      <c r="U679" s="44"/>
    </row>
    <row r="680" ht="12.75" customHeight="1">
      <c r="B680" s="44"/>
      <c r="C680" s="44"/>
      <c r="D680" s="44"/>
      <c r="E680" s="44"/>
      <c r="F680" s="44"/>
      <c r="G680" s="44"/>
      <c r="H680" s="44"/>
      <c r="I680" s="44"/>
      <c r="O680" s="44"/>
      <c r="Q680" s="44"/>
      <c r="R680" s="44"/>
      <c r="S680" s="44"/>
      <c r="T680" s="44"/>
      <c r="U680" s="44"/>
    </row>
    <row r="681" ht="12.75" customHeight="1">
      <c r="B681" s="44"/>
      <c r="C681" s="44"/>
      <c r="D681" s="44"/>
      <c r="E681" s="44"/>
      <c r="F681" s="44"/>
      <c r="G681" s="44"/>
      <c r="H681" s="44"/>
      <c r="I681" s="44"/>
      <c r="O681" s="44"/>
      <c r="Q681" s="44"/>
      <c r="R681" s="44"/>
      <c r="S681" s="44"/>
      <c r="T681" s="44"/>
      <c r="U681" s="44"/>
    </row>
    <row r="682" ht="12.75" customHeight="1">
      <c r="B682" s="44"/>
      <c r="C682" s="44"/>
      <c r="D682" s="44"/>
      <c r="E682" s="44"/>
      <c r="F682" s="44"/>
      <c r="G682" s="44"/>
      <c r="H682" s="44"/>
      <c r="I682" s="44"/>
      <c r="O682" s="44"/>
      <c r="Q682" s="44"/>
      <c r="R682" s="44"/>
      <c r="S682" s="44"/>
      <c r="T682" s="44"/>
      <c r="U682" s="44"/>
    </row>
    <row r="683" ht="12.75" customHeight="1">
      <c r="B683" s="44"/>
      <c r="C683" s="44"/>
      <c r="D683" s="44"/>
      <c r="E683" s="44"/>
      <c r="F683" s="44"/>
      <c r="G683" s="44"/>
      <c r="H683" s="44"/>
      <c r="I683" s="44"/>
      <c r="O683" s="44"/>
      <c r="Q683" s="44"/>
      <c r="R683" s="44"/>
      <c r="S683" s="44"/>
      <c r="T683" s="44"/>
      <c r="U683" s="44"/>
    </row>
    <row r="684" ht="12.75" customHeight="1">
      <c r="B684" s="44"/>
      <c r="C684" s="44"/>
      <c r="D684" s="44"/>
      <c r="E684" s="44"/>
      <c r="F684" s="44"/>
      <c r="G684" s="44"/>
      <c r="H684" s="44"/>
      <c r="I684" s="44"/>
      <c r="O684" s="44"/>
      <c r="Q684" s="44"/>
      <c r="R684" s="44"/>
      <c r="S684" s="44"/>
      <c r="T684" s="44"/>
      <c r="U684" s="44"/>
    </row>
    <row r="685" ht="12.75" customHeight="1">
      <c r="B685" s="44"/>
      <c r="C685" s="44"/>
      <c r="D685" s="44"/>
      <c r="E685" s="44"/>
      <c r="F685" s="44"/>
      <c r="G685" s="44"/>
      <c r="H685" s="44"/>
      <c r="I685" s="44"/>
      <c r="O685" s="44"/>
      <c r="Q685" s="44"/>
      <c r="R685" s="44"/>
      <c r="S685" s="44"/>
      <c r="T685" s="44"/>
      <c r="U685" s="44"/>
    </row>
    <row r="686" ht="12.75" customHeight="1">
      <c r="B686" s="44"/>
      <c r="C686" s="44"/>
      <c r="D686" s="44"/>
      <c r="E686" s="44"/>
      <c r="F686" s="44"/>
      <c r="G686" s="44"/>
      <c r="H686" s="44"/>
      <c r="I686" s="44"/>
      <c r="O686" s="44"/>
      <c r="Q686" s="44"/>
      <c r="R686" s="44"/>
      <c r="S686" s="44"/>
      <c r="T686" s="44"/>
      <c r="U686" s="44"/>
    </row>
    <row r="687" ht="12.75" customHeight="1">
      <c r="B687" s="44"/>
      <c r="C687" s="44"/>
      <c r="D687" s="44"/>
      <c r="E687" s="44"/>
      <c r="F687" s="44"/>
      <c r="G687" s="44"/>
      <c r="H687" s="44"/>
      <c r="I687" s="44"/>
      <c r="O687" s="44"/>
      <c r="Q687" s="44"/>
      <c r="R687" s="44"/>
      <c r="S687" s="44"/>
      <c r="T687" s="44"/>
      <c r="U687" s="44"/>
    </row>
    <row r="688" ht="12.75" customHeight="1">
      <c r="B688" s="44"/>
      <c r="C688" s="44"/>
      <c r="D688" s="44"/>
      <c r="E688" s="44"/>
      <c r="F688" s="44"/>
      <c r="G688" s="44"/>
      <c r="H688" s="44"/>
      <c r="I688" s="44"/>
      <c r="O688" s="44"/>
      <c r="Q688" s="44"/>
      <c r="R688" s="44"/>
      <c r="S688" s="44"/>
      <c r="T688" s="44"/>
      <c r="U688" s="44"/>
    </row>
    <row r="689" ht="12.75" customHeight="1">
      <c r="B689" s="44"/>
      <c r="C689" s="44"/>
      <c r="D689" s="44"/>
      <c r="E689" s="44"/>
      <c r="F689" s="44"/>
      <c r="G689" s="44"/>
      <c r="H689" s="44"/>
      <c r="I689" s="44"/>
      <c r="O689" s="44"/>
      <c r="Q689" s="44"/>
      <c r="R689" s="44"/>
      <c r="S689" s="44"/>
      <c r="T689" s="44"/>
      <c r="U689" s="44"/>
    </row>
    <row r="690" ht="12.75" customHeight="1">
      <c r="B690" s="44"/>
      <c r="C690" s="44"/>
      <c r="D690" s="44"/>
      <c r="E690" s="44"/>
      <c r="F690" s="44"/>
      <c r="G690" s="44"/>
      <c r="H690" s="44"/>
      <c r="I690" s="44"/>
      <c r="O690" s="44"/>
      <c r="Q690" s="44"/>
      <c r="R690" s="44"/>
      <c r="S690" s="44"/>
      <c r="T690" s="44"/>
      <c r="U690" s="44"/>
    </row>
    <row r="691" ht="12.75" customHeight="1">
      <c r="B691" s="44"/>
      <c r="C691" s="44"/>
      <c r="D691" s="44"/>
      <c r="E691" s="44"/>
      <c r="F691" s="44"/>
      <c r="G691" s="44"/>
      <c r="H691" s="44"/>
      <c r="I691" s="44"/>
      <c r="O691" s="44"/>
      <c r="Q691" s="44"/>
      <c r="R691" s="44"/>
      <c r="S691" s="44"/>
      <c r="T691" s="44"/>
      <c r="U691" s="44"/>
    </row>
    <row r="692" ht="12.75" customHeight="1">
      <c r="B692" s="44"/>
      <c r="C692" s="44"/>
      <c r="D692" s="44"/>
      <c r="E692" s="44"/>
      <c r="F692" s="44"/>
      <c r="G692" s="44"/>
      <c r="H692" s="44"/>
      <c r="I692" s="44"/>
      <c r="O692" s="44"/>
      <c r="Q692" s="44"/>
      <c r="R692" s="44"/>
      <c r="S692" s="44"/>
      <c r="T692" s="44"/>
      <c r="U692" s="44"/>
    </row>
    <row r="693" ht="12.75" customHeight="1">
      <c r="B693" s="44"/>
      <c r="C693" s="44"/>
      <c r="D693" s="44"/>
      <c r="E693" s="44"/>
      <c r="F693" s="44"/>
      <c r="G693" s="44"/>
      <c r="H693" s="44"/>
      <c r="I693" s="44"/>
      <c r="O693" s="44"/>
      <c r="Q693" s="44"/>
      <c r="R693" s="44"/>
      <c r="S693" s="44"/>
      <c r="T693" s="44"/>
      <c r="U693" s="44"/>
    </row>
    <row r="694" ht="12.75" customHeight="1">
      <c r="B694" s="44"/>
      <c r="C694" s="44"/>
      <c r="D694" s="44"/>
      <c r="E694" s="44"/>
      <c r="F694" s="44"/>
      <c r="G694" s="44"/>
      <c r="H694" s="44"/>
      <c r="I694" s="44"/>
      <c r="O694" s="44"/>
      <c r="Q694" s="44"/>
      <c r="R694" s="44"/>
      <c r="S694" s="44"/>
      <c r="T694" s="44"/>
      <c r="U694" s="44"/>
    </row>
    <row r="695" ht="12.75" customHeight="1">
      <c r="B695" s="44"/>
      <c r="C695" s="44"/>
      <c r="D695" s="44"/>
      <c r="E695" s="44"/>
      <c r="F695" s="44"/>
      <c r="G695" s="44"/>
      <c r="H695" s="44"/>
      <c r="I695" s="44"/>
      <c r="O695" s="44"/>
      <c r="Q695" s="44"/>
      <c r="R695" s="44"/>
      <c r="S695" s="44"/>
      <c r="T695" s="44"/>
      <c r="U695" s="44"/>
    </row>
    <row r="696" ht="12.75" customHeight="1">
      <c r="B696" s="44"/>
      <c r="C696" s="44"/>
      <c r="D696" s="44"/>
      <c r="E696" s="44"/>
      <c r="F696" s="44"/>
      <c r="G696" s="44"/>
      <c r="H696" s="44"/>
      <c r="I696" s="44"/>
      <c r="O696" s="44"/>
      <c r="Q696" s="44"/>
      <c r="R696" s="44"/>
      <c r="S696" s="44"/>
      <c r="T696" s="44"/>
      <c r="U696" s="44"/>
    </row>
    <row r="697" ht="12.75" customHeight="1">
      <c r="B697" s="44"/>
      <c r="C697" s="44"/>
      <c r="D697" s="44"/>
      <c r="E697" s="44"/>
      <c r="F697" s="44"/>
      <c r="G697" s="44"/>
      <c r="H697" s="44"/>
      <c r="I697" s="44"/>
      <c r="O697" s="44"/>
      <c r="Q697" s="44"/>
      <c r="R697" s="44"/>
      <c r="S697" s="44"/>
      <c r="T697" s="44"/>
      <c r="U697" s="44"/>
    </row>
    <row r="698" ht="12.75" customHeight="1">
      <c r="B698" s="44"/>
      <c r="C698" s="44"/>
      <c r="D698" s="44"/>
      <c r="E698" s="44"/>
      <c r="F698" s="44"/>
      <c r="G698" s="44"/>
      <c r="H698" s="44"/>
      <c r="I698" s="44"/>
      <c r="O698" s="44"/>
      <c r="Q698" s="44"/>
      <c r="R698" s="44"/>
      <c r="S698" s="44"/>
      <c r="T698" s="44"/>
      <c r="U698" s="44"/>
    </row>
    <row r="699" ht="12.75" customHeight="1">
      <c r="B699" s="44"/>
      <c r="C699" s="44"/>
      <c r="D699" s="44"/>
      <c r="E699" s="44"/>
      <c r="F699" s="44"/>
      <c r="G699" s="44"/>
      <c r="H699" s="44"/>
      <c r="I699" s="44"/>
      <c r="O699" s="44"/>
      <c r="Q699" s="44"/>
      <c r="R699" s="44"/>
      <c r="S699" s="44"/>
      <c r="T699" s="44"/>
      <c r="U699" s="44"/>
    </row>
    <row r="700" ht="12.75" customHeight="1">
      <c r="B700" s="44"/>
      <c r="C700" s="44"/>
      <c r="D700" s="44"/>
      <c r="E700" s="44"/>
      <c r="F700" s="44"/>
      <c r="G700" s="44"/>
      <c r="H700" s="44"/>
      <c r="I700" s="44"/>
      <c r="O700" s="44"/>
      <c r="Q700" s="44"/>
      <c r="R700" s="44"/>
      <c r="S700" s="44"/>
      <c r="T700" s="44"/>
      <c r="U700" s="44"/>
    </row>
    <row r="701" ht="12.75" customHeight="1">
      <c r="B701" s="44"/>
      <c r="C701" s="44"/>
      <c r="D701" s="44"/>
      <c r="E701" s="44"/>
      <c r="F701" s="44"/>
      <c r="G701" s="44"/>
      <c r="H701" s="44"/>
      <c r="I701" s="44"/>
      <c r="O701" s="44"/>
      <c r="Q701" s="44"/>
      <c r="R701" s="44"/>
      <c r="S701" s="44"/>
      <c r="T701" s="44"/>
      <c r="U701" s="44"/>
    </row>
    <row r="702" ht="12.75" customHeight="1">
      <c r="B702" s="44"/>
      <c r="C702" s="44"/>
      <c r="D702" s="44"/>
      <c r="E702" s="44"/>
      <c r="F702" s="44"/>
      <c r="G702" s="44"/>
      <c r="H702" s="44"/>
      <c r="I702" s="44"/>
      <c r="O702" s="44"/>
      <c r="Q702" s="44"/>
      <c r="R702" s="44"/>
      <c r="S702" s="44"/>
      <c r="T702" s="44"/>
      <c r="U702" s="44"/>
    </row>
    <row r="703" ht="12.75" customHeight="1">
      <c r="B703" s="44"/>
      <c r="C703" s="44"/>
      <c r="D703" s="44"/>
      <c r="E703" s="44"/>
      <c r="F703" s="44"/>
      <c r="G703" s="44"/>
      <c r="H703" s="44"/>
      <c r="I703" s="44"/>
      <c r="O703" s="44"/>
      <c r="Q703" s="44"/>
      <c r="R703" s="44"/>
      <c r="S703" s="44"/>
      <c r="T703" s="44"/>
      <c r="U703" s="44"/>
    </row>
    <row r="704" ht="12.75" customHeight="1">
      <c r="B704" s="44"/>
      <c r="C704" s="44"/>
      <c r="D704" s="44"/>
      <c r="E704" s="44"/>
      <c r="F704" s="44"/>
      <c r="G704" s="44"/>
      <c r="H704" s="44"/>
      <c r="I704" s="44"/>
      <c r="O704" s="44"/>
      <c r="Q704" s="44"/>
      <c r="R704" s="44"/>
      <c r="S704" s="44"/>
      <c r="T704" s="44"/>
      <c r="U704" s="44"/>
    </row>
    <row r="705" ht="12.75" customHeight="1">
      <c r="B705" s="44"/>
      <c r="C705" s="44"/>
      <c r="D705" s="44"/>
      <c r="E705" s="44"/>
      <c r="F705" s="44"/>
      <c r="G705" s="44"/>
      <c r="H705" s="44"/>
      <c r="I705" s="44"/>
      <c r="O705" s="44"/>
      <c r="Q705" s="44"/>
      <c r="R705" s="44"/>
      <c r="S705" s="44"/>
      <c r="T705" s="44"/>
      <c r="U705" s="44"/>
    </row>
    <row r="706" ht="12.75" customHeight="1">
      <c r="B706" s="44"/>
      <c r="C706" s="44"/>
      <c r="D706" s="44"/>
      <c r="E706" s="44"/>
      <c r="F706" s="44"/>
      <c r="G706" s="44"/>
      <c r="H706" s="44"/>
      <c r="I706" s="44"/>
      <c r="O706" s="44"/>
      <c r="Q706" s="44"/>
      <c r="R706" s="44"/>
      <c r="S706" s="44"/>
      <c r="T706" s="44"/>
      <c r="U706" s="44"/>
    </row>
    <row r="707" ht="12.75" customHeight="1">
      <c r="B707" s="44"/>
      <c r="C707" s="44"/>
      <c r="D707" s="44"/>
      <c r="E707" s="44"/>
      <c r="F707" s="44"/>
      <c r="G707" s="44"/>
      <c r="H707" s="44"/>
      <c r="I707" s="44"/>
      <c r="O707" s="44"/>
      <c r="Q707" s="44"/>
      <c r="R707" s="44"/>
      <c r="S707" s="44"/>
      <c r="T707" s="44"/>
      <c r="U707" s="44"/>
    </row>
    <row r="708" ht="12.75" customHeight="1">
      <c r="B708" s="44"/>
      <c r="C708" s="44"/>
      <c r="D708" s="44"/>
      <c r="E708" s="44"/>
      <c r="F708" s="44"/>
      <c r="G708" s="44"/>
      <c r="H708" s="44"/>
      <c r="I708" s="44"/>
      <c r="O708" s="44"/>
      <c r="Q708" s="44"/>
      <c r="R708" s="44"/>
      <c r="S708" s="44"/>
      <c r="T708" s="44"/>
      <c r="U708" s="44"/>
    </row>
    <row r="709" ht="12.75" customHeight="1">
      <c r="B709" s="44"/>
      <c r="C709" s="44"/>
      <c r="D709" s="44"/>
      <c r="E709" s="44"/>
      <c r="F709" s="44"/>
      <c r="G709" s="44"/>
      <c r="H709" s="44"/>
      <c r="I709" s="44"/>
      <c r="O709" s="44"/>
      <c r="Q709" s="44"/>
      <c r="R709" s="44"/>
      <c r="S709" s="44"/>
      <c r="T709" s="44"/>
      <c r="U709" s="44"/>
    </row>
    <row r="710" ht="12.75" customHeight="1">
      <c r="B710" s="44"/>
      <c r="C710" s="44"/>
      <c r="D710" s="44"/>
      <c r="E710" s="44"/>
      <c r="F710" s="44"/>
      <c r="G710" s="44"/>
      <c r="H710" s="44"/>
      <c r="I710" s="44"/>
      <c r="O710" s="44"/>
      <c r="Q710" s="44"/>
      <c r="R710" s="44"/>
      <c r="S710" s="44"/>
      <c r="T710" s="44"/>
      <c r="U710" s="44"/>
    </row>
    <row r="711" ht="12.75" customHeight="1">
      <c r="B711" s="44"/>
      <c r="C711" s="44"/>
      <c r="D711" s="44"/>
      <c r="E711" s="44"/>
      <c r="F711" s="44"/>
      <c r="G711" s="44"/>
      <c r="H711" s="44"/>
      <c r="I711" s="44"/>
      <c r="O711" s="44"/>
      <c r="Q711" s="44"/>
      <c r="R711" s="44"/>
      <c r="S711" s="44"/>
      <c r="T711" s="44"/>
      <c r="U711" s="44"/>
    </row>
    <row r="712" ht="12.75" customHeight="1">
      <c r="B712" s="44"/>
      <c r="C712" s="44"/>
      <c r="D712" s="44"/>
      <c r="E712" s="44"/>
      <c r="F712" s="44"/>
      <c r="G712" s="44"/>
      <c r="H712" s="44"/>
      <c r="I712" s="44"/>
      <c r="O712" s="44"/>
      <c r="Q712" s="44"/>
      <c r="R712" s="44"/>
      <c r="S712" s="44"/>
      <c r="T712" s="44"/>
      <c r="U712" s="44"/>
    </row>
    <row r="713" ht="12.75" customHeight="1">
      <c r="B713" s="44"/>
      <c r="C713" s="44"/>
      <c r="D713" s="44"/>
      <c r="E713" s="44"/>
      <c r="F713" s="44"/>
      <c r="G713" s="44"/>
      <c r="H713" s="44"/>
      <c r="I713" s="44"/>
      <c r="O713" s="44"/>
      <c r="Q713" s="44"/>
      <c r="R713" s="44"/>
      <c r="S713" s="44"/>
      <c r="T713" s="44"/>
      <c r="U713" s="44"/>
    </row>
    <row r="714" ht="12.75" customHeight="1">
      <c r="B714" s="44"/>
      <c r="C714" s="44"/>
      <c r="D714" s="44"/>
      <c r="E714" s="44"/>
      <c r="F714" s="44"/>
      <c r="G714" s="44"/>
      <c r="H714" s="44"/>
      <c r="I714" s="44"/>
      <c r="O714" s="44"/>
      <c r="Q714" s="44"/>
      <c r="R714" s="44"/>
      <c r="S714" s="44"/>
      <c r="T714" s="44"/>
      <c r="U714" s="44"/>
    </row>
    <row r="715" ht="12.75" customHeight="1">
      <c r="B715" s="44"/>
      <c r="C715" s="44"/>
      <c r="D715" s="44"/>
      <c r="E715" s="44"/>
      <c r="F715" s="44"/>
      <c r="G715" s="44"/>
      <c r="H715" s="44"/>
      <c r="I715" s="44"/>
      <c r="O715" s="44"/>
      <c r="Q715" s="44"/>
      <c r="R715" s="44"/>
      <c r="S715" s="44"/>
      <c r="T715" s="44"/>
      <c r="U715" s="44"/>
    </row>
    <row r="716" ht="12.75" customHeight="1">
      <c r="B716" s="44"/>
      <c r="C716" s="44"/>
      <c r="D716" s="44"/>
      <c r="E716" s="44"/>
      <c r="F716" s="44"/>
      <c r="G716" s="44"/>
      <c r="H716" s="44"/>
      <c r="I716" s="44"/>
      <c r="O716" s="44"/>
      <c r="Q716" s="44"/>
      <c r="R716" s="44"/>
      <c r="S716" s="44"/>
      <c r="T716" s="44"/>
      <c r="U716" s="44"/>
    </row>
    <row r="717" ht="12.75" customHeight="1">
      <c r="B717" s="44"/>
      <c r="C717" s="44"/>
      <c r="D717" s="44"/>
      <c r="E717" s="44"/>
      <c r="F717" s="44"/>
      <c r="G717" s="44"/>
      <c r="H717" s="44"/>
      <c r="I717" s="44"/>
      <c r="O717" s="44"/>
      <c r="Q717" s="44"/>
      <c r="R717" s="44"/>
      <c r="S717" s="44"/>
      <c r="T717" s="44"/>
      <c r="U717" s="44"/>
    </row>
    <row r="718" ht="12.75" customHeight="1">
      <c r="B718" s="44"/>
      <c r="C718" s="44"/>
      <c r="D718" s="44"/>
      <c r="E718" s="44"/>
      <c r="F718" s="44"/>
      <c r="G718" s="44"/>
      <c r="H718" s="44"/>
      <c r="I718" s="44"/>
      <c r="O718" s="44"/>
      <c r="Q718" s="44"/>
      <c r="R718" s="44"/>
      <c r="S718" s="44"/>
      <c r="T718" s="44"/>
      <c r="U718" s="44"/>
    </row>
    <row r="719" ht="12.75" customHeight="1">
      <c r="B719" s="44"/>
      <c r="C719" s="44"/>
      <c r="D719" s="44"/>
      <c r="E719" s="44"/>
      <c r="F719" s="44"/>
      <c r="G719" s="44"/>
      <c r="H719" s="44"/>
      <c r="I719" s="44"/>
      <c r="O719" s="44"/>
      <c r="Q719" s="44"/>
      <c r="R719" s="44"/>
      <c r="S719" s="44"/>
      <c r="T719" s="44"/>
      <c r="U719" s="44"/>
    </row>
    <row r="720" ht="12.75" customHeight="1">
      <c r="B720" s="44"/>
      <c r="C720" s="44"/>
      <c r="D720" s="44"/>
      <c r="E720" s="44"/>
      <c r="F720" s="44"/>
      <c r="G720" s="44"/>
      <c r="H720" s="44"/>
      <c r="I720" s="44"/>
      <c r="O720" s="44"/>
      <c r="Q720" s="44"/>
      <c r="R720" s="44"/>
      <c r="S720" s="44"/>
      <c r="T720" s="44"/>
      <c r="U720" s="44"/>
    </row>
    <row r="721" ht="12.75" customHeight="1">
      <c r="B721" s="44"/>
      <c r="C721" s="44"/>
      <c r="D721" s="44"/>
      <c r="E721" s="44"/>
      <c r="F721" s="44"/>
      <c r="G721" s="44"/>
      <c r="H721" s="44"/>
      <c r="I721" s="44"/>
      <c r="O721" s="44"/>
      <c r="Q721" s="44"/>
      <c r="R721" s="44"/>
      <c r="S721" s="44"/>
      <c r="T721" s="44"/>
      <c r="U721" s="44"/>
    </row>
    <row r="722" ht="12.75" customHeight="1">
      <c r="B722" s="44"/>
      <c r="C722" s="44"/>
      <c r="D722" s="44"/>
      <c r="E722" s="44"/>
      <c r="F722" s="44"/>
      <c r="G722" s="44"/>
      <c r="H722" s="44"/>
      <c r="I722" s="44"/>
      <c r="O722" s="44"/>
      <c r="Q722" s="44"/>
      <c r="R722" s="44"/>
      <c r="S722" s="44"/>
      <c r="T722" s="44"/>
      <c r="U722" s="44"/>
    </row>
    <row r="723" ht="12.75" customHeight="1">
      <c r="B723" s="44"/>
      <c r="C723" s="44"/>
      <c r="D723" s="44"/>
      <c r="E723" s="44"/>
      <c r="F723" s="44"/>
      <c r="G723" s="44"/>
      <c r="H723" s="44"/>
      <c r="I723" s="44"/>
      <c r="O723" s="44"/>
      <c r="Q723" s="44"/>
      <c r="R723" s="44"/>
      <c r="S723" s="44"/>
      <c r="T723" s="44"/>
      <c r="U723" s="44"/>
    </row>
    <row r="724" ht="12.75" customHeight="1">
      <c r="B724" s="44"/>
      <c r="C724" s="44"/>
      <c r="D724" s="44"/>
      <c r="E724" s="44"/>
      <c r="F724" s="44"/>
      <c r="G724" s="44"/>
      <c r="H724" s="44"/>
      <c r="I724" s="44"/>
      <c r="O724" s="44"/>
      <c r="Q724" s="44"/>
      <c r="R724" s="44"/>
      <c r="S724" s="44"/>
      <c r="T724" s="44"/>
      <c r="U724" s="44"/>
    </row>
    <row r="725" ht="12.75" customHeight="1">
      <c r="B725" s="44"/>
      <c r="C725" s="44"/>
      <c r="D725" s="44"/>
      <c r="E725" s="44"/>
      <c r="F725" s="44"/>
      <c r="G725" s="44"/>
      <c r="H725" s="44"/>
      <c r="I725" s="44"/>
      <c r="O725" s="44"/>
      <c r="Q725" s="44"/>
      <c r="R725" s="44"/>
      <c r="S725" s="44"/>
      <c r="T725" s="44"/>
      <c r="U725" s="44"/>
    </row>
    <row r="726" ht="12.75" customHeight="1">
      <c r="B726" s="44"/>
      <c r="C726" s="44"/>
      <c r="D726" s="44"/>
      <c r="E726" s="44"/>
      <c r="F726" s="44"/>
      <c r="G726" s="44"/>
      <c r="H726" s="44"/>
      <c r="I726" s="44"/>
      <c r="O726" s="44"/>
      <c r="Q726" s="44"/>
      <c r="R726" s="44"/>
      <c r="S726" s="44"/>
      <c r="T726" s="44"/>
      <c r="U726" s="44"/>
    </row>
    <row r="727" ht="12.75" customHeight="1">
      <c r="B727" s="44"/>
      <c r="C727" s="44"/>
      <c r="D727" s="44"/>
      <c r="E727" s="44"/>
      <c r="F727" s="44"/>
      <c r="G727" s="44"/>
      <c r="H727" s="44"/>
      <c r="I727" s="44"/>
      <c r="O727" s="44"/>
      <c r="Q727" s="44"/>
      <c r="R727" s="44"/>
      <c r="S727" s="44"/>
      <c r="T727" s="44"/>
      <c r="U727" s="44"/>
    </row>
    <row r="728" ht="12.75" customHeight="1">
      <c r="B728" s="44"/>
      <c r="C728" s="44"/>
      <c r="D728" s="44"/>
      <c r="E728" s="44"/>
      <c r="F728" s="44"/>
      <c r="G728" s="44"/>
      <c r="H728" s="44"/>
      <c r="I728" s="44"/>
      <c r="O728" s="44"/>
      <c r="Q728" s="44"/>
      <c r="R728" s="44"/>
      <c r="S728" s="44"/>
      <c r="T728" s="44"/>
      <c r="U728" s="44"/>
    </row>
    <row r="729" ht="12.75" customHeight="1">
      <c r="B729" s="44"/>
      <c r="C729" s="44"/>
      <c r="D729" s="44"/>
      <c r="E729" s="44"/>
      <c r="F729" s="44"/>
      <c r="G729" s="44"/>
      <c r="H729" s="44"/>
      <c r="I729" s="44"/>
      <c r="O729" s="44"/>
      <c r="Q729" s="44"/>
      <c r="R729" s="44"/>
      <c r="S729" s="44"/>
      <c r="T729" s="44"/>
      <c r="U729" s="44"/>
    </row>
    <row r="730" ht="12.75" customHeight="1">
      <c r="B730" s="44"/>
      <c r="C730" s="44"/>
      <c r="D730" s="44"/>
      <c r="E730" s="44"/>
      <c r="F730" s="44"/>
      <c r="G730" s="44"/>
      <c r="H730" s="44"/>
      <c r="I730" s="44"/>
      <c r="O730" s="44"/>
      <c r="Q730" s="44"/>
      <c r="R730" s="44"/>
      <c r="S730" s="44"/>
      <c r="T730" s="44"/>
      <c r="U730" s="44"/>
    </row>
    <row r="731" ht="12.75" customHeight="1">
      <c r="B731" s="44"/>
      <c r="C731" s="44"/>
      <c r="D731" s="44"/>
      <c r="E731" s="44"/>
      <c r="F731" s="44"/>
      <c r="G731" s="44"/>
      <c r="H731" s="44"/>
      <c r="I731" s="44"/>
      <c r="O731" s="44"/>
      <c r="Q731" s="44"/>
      <c r="R731" s="44"/>
      <c r="S731" s="44"/>
      <c r="T731" s="44"/>
      <c r="U731" s="44"/>
    </row>
    <row r="732" ht="12.75" customHeight="1">
      <c r="B732" s="44"/>
      <c r="C732" s="44"/>
      <c r="D732" s="44"/>
      <c r="E732" s="44"/>
      <c r="F732" s="44"/>
      <c r="G732" s="44"/>
      <c r="H732" s="44"/>
      <c r="I732" s="44"/>
      <c r="O732" s="44"/>
      <c r="Q732" s="44"/>
      <c r="R732" s="44"/>
      <c r="S732" s="44"/>
      <c r="T732" s="44"/>
      <c r="U732" s="44"/>
    </row>
    <row r="733" ht="12.75" customHeight="1">
      <c r="B733" s="44"/>
      <c r="C733" s="44"/>
      <c r="D733" s="44"/>
      <c r="E733" s="44"/>
      <c r="F733" s="44"/>
      <c r="G733" s="44"/>
      <c r="H733" s="44"/>
      <c r="I733" s="44"/>
      <c r="O733" s="44"/>
      <c r="Q733" s="44"/>
      <c r="R733" s="44"/>
      <c r="S733" s="44"/>
      <c r="T733" s="44"/>
      <c r="U733" s="44"/>
    </row>
    <row r="734" ht="12.75" customHeight="1">
      <c r="B734" s="44"/>
      <c r="C734" s="44"/>
      <c r="D734" s="44"/>
      <c r="E734" s="44"/>
      <c r="F734" s="44"/>
      <c r="G734" s="44"/>
      <c r="H734" s="44"/>
      <c r="I734" s="44"/>
      <c r="O734" s="44"/>
      <c r="Q734" s="44"/>
      <c r="R734" s="44"/>
      <c r="S734" s="44"/>
      <c r="T734" s="44"/>
      <c r="U734" s="44"/>
    </row>
    <row r="735" ht="12.75" customHeight="1">
      <c r="B735" s="44"/>
      <c r="C735" s="44"/>
      <c r="D735" s="44"/>
      <c r="E735" s="44"/>
      <c r="F735" s="44"/>
      <c r="G735" s="44"/>
      <c r="H735" s="44"/>
      <c r="I735" s="44"/>
      <c r="O735" s="44"/>
      <c r="Q735" s="44"/>
      <c r="R735" s="44"/>
      <c r="S735" s="44"/>
      <c r="T735" s="44"/>
      <c r="U735" s="44"/>
    </row>
    <row r="736" ht="12.75" customHeight="1">
      <c r="B736" s="44"/>
      <c r="C736" s="44"/>
      <c r="D736" s="44"/>
      <c r="E736" s="44"/>
      <c r="F736" s="44"/>
      <c r="G736" s="44"/>
      <c r="H736" s="44"/>
      <c r="I736" s="44"/>
      <c r="O736" s="44"/>
      <c r="Q736" s="44"/>
      <c r="R736" s="44"/>
      <c r="S736" s="44"/>
      <c r="T736" s="44"/>
      <c r="U736" s="44"/>
    </row>
    <row r="737" ht="12.75" customHeight="1">
      <c r="B737" s="44"/>
      <c r="C737" s="44"/>
      <c r="D737" s="44"/>
      <c r="E737" s="44"/>
      <c r="F737" s="44"/>
      <c r="G737" s="44"/>
      <c r="H737" s="44"/>
      <c r="I737" s="44"/>
      <c r="O737" s="44"/>
      <c r="Q737" s="44"/>
      <c r="R737" s="44"/>
      <c r="S737" s="44"/>
      <c r="T737" s="44"/>
      <c r="U737" s="44"/>
    </row>
    <row r="738" ht="12.75" customHeight="1">
      <c r="B738" s="44"/>
      <c r="C738" s="44"/>
      <c r="D738" s="44"/>
      <c r="E738" s="44"/>
      <c r="F738" s="44"/>
      <c r="G738" s="44"/>
      <c r="H738" s="44"/>
      <c r="I738" s="44"/>
      <c r="O738" s="44"/>
      <c r="Q738" s="44"/>
      <c r="R738" s="44"/>
      <c r="S738" s="44"/>
      <c r="T738" s="44"/>
      <c r="U738" s="44"/>
    </row>
    <row r="739" ht="12.75" customHeight="1">
      <c r="B739" s="44"/>
      <c r="C739" s="44"/>
      <c r="D739" s="44"/>
      <c r="E739" s="44"/>
      <c r="F739" s="44"/>
      <c r="G739" s="44"/>
      <c r="H739" s="44"/>
      <c r="I739" s="44"/>
      <c r="O739" s="44"/>
      <c r="Q739" s="44"/>
      <c r="R739" s="44"/>
      <c r="S739" s="44"/>
      <c r="T739" s="44"/>
      <c r="U739" s="44"/>
    </row>
    <row r="740" ht="12.75" customHeight="1">
      <c r="B740" s="44"/>
      <c r="C740" s="44"/>
      <c r="D740" s="44"/>
      <c r="E740" s="44"/>
      <c r="F740" s="44"/>
      <c r="G740" s="44"/>
      <c r="H740" s="44"/>
      <c r="I740" s="44"/>
      <c r="O740" s="44"/>
      <c r="Q740" s="44"/>
      <c r="R740" s="44"/>
      <c r="S740" s="44"/>
      <c r="T740" s="44"/>
      <c r="U740" s="44"/>
    </row>
    <row r="741" ht="12.75" customHeight="1">
      <c r="B741" s="44"/>
      <c r="C741" s="44"/>
      <c r="D741" s="44"/>
      <c r="E741" s="44"/>
      <c r="F741" s="44"/>
      <c r="G741" s="44"/>
      <c r="H741" s="44"/>
      <c r="I741" s="44"/>
      <c r="O741" s="44"/>
      <c r="Q741" s="44"/>
      <c r="R741" s="44"/>
      <c r="S741" s="44"/>
      <c r="T741" s="44"/>
      <c r="U741" s="44"/>
    </row>
    <row r="742" ht="12.75" customHeight="1">
      <c r="B742" s="44"/>
      <c r="C742" s="44"/>
      <c r="D742" s="44"/>
      <c r="E742" s="44"/>
      <c r="F742" s="44"/>
      <c r="G742" s="44"/>
      <c r="H742" s="44"/>
      <c r="I742" s="44"/>
      <c r="O742" s="44"/>
      <c r="Q742" s="44"/>
      <c r="R742" s="44"/>
      <c r="S742" s="44"/>
      <c r="T742" s="44"/>
      <c r="U742" s="44"/>
    </row>
    <row r="743" ht="12.75" customHeight="1">
      <c r="B743" s="44"/>
      <c r="C743" s="44"/>
      <c r="D743" s="44"/>
      <c r="E743" s="44"/>
      <c r="F743" s="44"/>
      <c r="G743" s="44"/>
      <c r="H743" s="44"/>
      <c r="I743" s="44"/>
      <c r="O743" s="44"/>
      <c r="Q743" s="44"/>
      <c r="R743" s="44"/>
      <c r="S743" s="44"/>
      <c r="T743" s="44"/>
      <c r="U743" s="44"/>
    </row>
    <row r="744" ht="12.75" customHeight="1">
      <c r="B744" s="44"/>
      <c r="C744" s="44"/>
      <c r="D744" s="44"/>
      <c r="E744" s="44"/>
      <c r="F744" s="44"/>
      <c r="G744" s="44"/>
      <c r="H744" s="44"/>
      <c r="I744" s="44"/>
      <c r="O744" s="44"/>
      <c r="Q744" s="44"/>
      <c r="R744" s="44"/>
      <c r="S744" s="44"/>
      <c r="T744" s="44"/>
      <c r="U744" s="44"/>
    </row>
    <row r="745" ht="12.75" customHeight="1">
      <c r="B745" s="44"/>
      <c r="C745" s="44"/>
      <c r="D745" s="44"/>
      <c r="E745" s="44"/>
      <c r="F745" s="44"/>
      <c r="G745" s="44"/>
      <c r="H745" s="44"/>
      <c r="I745" s="44"/>
      <c r="O745" s="44"/>
      <c r="Q745" s="44"/>
      <c r="R745" s="44"/>
      <c r="S745" s="44"/>
      <c r="T745" s="44"/>
      <c r="U745" s="44"/>
    </row>
    <row r="746" ht="12.75" customHeight="1">
      <c r="B746" s="44"/>
      <c r="C746" s="44"/>
      <c r="D746" s="44"/>
      <c r="E746" s="44"/>
      <c r="F746" s="44"/>
      <c r="G746" s="44"/>
      <c r="H746" s="44"/>
      <c r="I746" s="44"/>
      <c r="O746" s="44"/>
      <c r="Q746" s="44"/>
      <c r="R746" s="44"/>
      <c r="S746" s="44"/>
      <c r="T746" s="44"/>
      <c r="U746" s="44"/>
    </row>
    <row r="747" ht="12.75" customHeight="1">
      <c r="B747" s="44"/>
      <c r="C747" s="44"/>
      <c r="D747" s="44"/>
      <c r="E747" s="44"/>
      <c r="F747" s="44"/>
      <c r="G747" s="44"/>
      <c r="H747" s="44"/>
      <c r="I747" s="44"/>
      <c r="O747" s="44"/>
      <c r="Q747" s="44"/>
      <c r="R747" s="44"/>
      <c r="S747" s="44"/>
      <c r="T747" s="44"/>
      <c r="U747" s="44"/>
    </row>
    <row r="748" ht="12.75" customHeight="1">
      <c r="B748" s="44"/>
      <c r="C748" s="44"/>
      <c r="D748" s="44"/>
      <c r="E748" s="44"/>
      <c r="F748" s="44"/>
      <c r="G748" s="44"/>
      <c r="H748" s="44"/>
      <c r="I748" s="44"/>
      <c r="O748" s="44"/>
      <c r="Q748" s="44"/>
      <c r="R748" s="44"/>
      <c r="S748" s="44"/>
      <c r="T748" s="44"/>
      <c r="U748" s="44"/>
    </row>
    <row r="749" ht="12.75" customHeight="1">
      <c r="B749" s="44"/>
      <c r="C749" s="44"/>
      <c r="D749" s="44"/>
      <c r="E749" s="44"/>
      <c r="F749" s="44"/>
      <c r="G749" s="44"/>
      <c r="H749" s="44"/>
      <c r="I749" s="44"/>
      <c r="O749" s="44"/>
      <c r="Q749" s="44"/>
      <c r="R749" s="44"/>
      <c r="S749" s="44"/>
      <c r="T749" s="44"/>
      <c r="U749" s="44"/>
    </row>
    <row r="750" ht="12.75" customHeight="1">
      <c r="B750" s="44"/>
      <c r="C750" s="44"/>
      <c r="D750" s="44"/>
      <c r="E750" s="44"/>
      <c r="F750" s="44"/>
      <c r="G750" s="44"/>
      <c r="H750" s="44"/>
      <c r="I750" s="44"/>
      <c r="O750" s="44"/>
      <c r="Q750" s="44"/>
      <c r="R750" s="44"/>
      <c r="S750" s="44"/>
      <c r="T750" s="44"/>
      <c r="U750" s="44"/>
    </row>
    <row r="751" ht="12.75" customHeight="1">
      <c r="B751" s="44"/>
      <c r="C751" s="44"/>
      <c r="D751" s="44"/>
      <c r="E751" s="44"/>
      <c r="F751" s="44"/>
      <c r="G751" s="44"/>
      <c r="H751" s="44"/>
      <c r="I751" s="44"/>
      <c r="O751" s="44"/>
      <c r="Q751" s="44"/>
      <c r="R751" s="44"/>
      <c r="S751" s="44"/>
      <c r="T751" s="44"/>
      <c r="U751" s="44"/>
    </row>
    <row r="752" ht="12.75" customHeight="1">
      <c r="B752" s="44"/>
      <c r="C752" s="44"/>
      <c r="D752" s="44"/>
      <c r="E752" s="44"/>
      <c r="F752" s="44"/>
      <c r="G752" s="44"/>
      <c r="H752" s="44"/>
      <c r="I752" s="44"/>
      <c r="O752" s="44"/>
      <c r="Q752" s="44"/>
      <c r="R752" s="44"/>
      <c r="S752" s="44"/>
      <c r="T752" s="44"/>
      <c r="U752" s="44"/>
    </row>
    <row r="753" ht="12.75" customHeight="1">
      <c r="B753" s="44"/>
      <c r="C753" s="44"/>
      <c r="D753" s="44"/>
      <c r="E753" s="44"/>
      <c r="F753" s="44"/>
      <c r="G753" s="44"/>
      <c r="H753" s="44"/>
      <c r="I753" s="44"/>
      <c r="O753" s="44"/>
      <c r="Q753" s="44"/>
      <c r="R753" s="44"/>
      <c r="S753" s="44"/>
      <c r="T753" s="44"/>
      <c r="U753" s="44"/>
    </row>
    <row r="754" ht="12.75" customHeight="1">
      <c r="B754" s="44"/>
      <c r="C754" s="44"/>
      <c r="D754" s="44"/>
      <c r="E754" s="44"/>
      <c r="F754" s="44"/>
      <c r="G754" s="44"/>
      <c r="H754" s="44"/>
      <c r="I754" s="44"/>
      <c r="O754" s="44"/>
      <c r="Q754" s="44"/>
      <c r="R754" s="44"/>
      <c r="S754" s="44"/>
      <c r="T754" s="44"/>
      <c r="U754" s="44"/>
    </row>
    <row r="755" ht="12.75" customHeight="1">
      <c r="B755" s="44"/>
      <c r="C755" s="44"/>
      <c r="D755" s="44"/>
      <c r="E755" s="44"/>
      <c r="F755" s="44"/>
      <c r="G755" s="44"/>
      <c r="H755" s="44"/>
      <c r="I755" s="44"/>
      <c r="O755" s="44"/>
      <c r="Q755" s="44"/>
      <c r="R755" s="44"/>
      <c r="S755" s="44"/>
      <c r="T755" s="44"/>
      <c r="U755" s="44"/>
    </row>
    <row r="756" ht="12.75" customHeight="1">
      <c r="B756" s="44"/>
      <c r="C756" s="44"/>
      <c r="D756" s="44"/>
      <c r="E756" s="44"/>
      <c r="F756" s="44"/>
      <c r="G756" s="44"/>
      <c r="H756" s="44"/>
      <c r="I756" s="44"/>
      <c r="O756" s="44"/>
      <c r="Q756" s="44"/>
      <c r="R756" s="44"/>
      <c r="S756" s="44"/>
      <c r="T756" s="44"/>
      <c r="U756" s="44"/>
    </row>
    <row r="757" ht="12.75" customHeight="1">
      <c r="B757" s="44"/>
      <c r="C757" s="44"/>
      <c r="D757" s="44"/>
      <c r="E757" s="44"/>
      <c r="F757" s="44"/>
      <c r="G757" s="44"/>
      <c r="H757" s="44"/>
      <c r="I757" s="44"/>
      <c r="O757" s="44"/>
      <c r="Q757" s="44"/>
      <c r="R757" s="44"/>
      <c r="S757" s="44"/>
      <c r="T757" s="44"/>
      <c r="U757" s="44"/>
    </row>
    <row r="758" ht="12.75" customHeight="1">
      <c r="B758" s="44"/>
      <c r="C758" s="44"/>
      <c r="D758" s="44"/>
      <c r="E758" s="44"/>
      <c r="F758" s="44"/>
      <c r="G758" s="44"/>
      <c r="H758" s="44"/>
      <c r="I758" s="44"/>
      <c r="O758" s="44"/>
      <c r="Q758" s="44"/>
      <c r="R758" s="44"/>
      <c r="S758" s="44"/>
      <c r="T758" s="44"/>
      <c r="U758" s="44"/>
    </row>
    <row r="759" ht="12.75" customHeight="1">
      <c r="B759" s="44"/>
      <c r="C759" s="44"/>
      <c r="D759" s="44"/>
      <c r="E759" s="44"/>
      <c r="F759" s="44"/>
      <c r="G759" s="44"/>
      <c r="H759" s="44"/>
      <c r="I759" s="44"/>
      <c r="O759" s="44"/>
      <c r="Q759" s="44"/>
      <c r="R759" s="44"/>
      <c r="S759" s="44"/>
      <c r="T759" s="44"/>
      <c r="U759" s="44"/>
    </row>
    <row r="760" ht="12.75" customHeight="1">
      <c r="B760" s="44"/>
      <c r="C760" s="44"/>
      <c r="D760" s="44"/>
      <c r="E760" s="44"/>
      <c r="F760" s="44"/>
      <c r="G760" s="44"/>
      <c r="H760" s="44"/>
      <c r="I760" s="44"/>
      <c r="O760" s="44"/>
      <c r="Q760" s="44"/>
      <c r="R760" s="44"/>
      <c r="S760" s="44"/>
      <c r="T760" s="44"/>
      <c r="U760" s="44"/>
    </row>
    <row r="761" ht="12.75" customHeight="1">
      <c r="B761" s="44"/>
      <c r="C761" s="44"/>
      <c r="D761" s="44"/>
      <c r="E761" s="44"/>
      <c r="F761" s="44"/>
      <c r="G761" s="44"/>
      <c r="H761" s="44"/>
      <c r="I761" s="44"/>
      <c r="O761" s="44"/>
      <c r="Q761" s="44"/>
      <c r="R761" s="44"/>
      <c r="S761" s="44"/>
      <c r="T761" s="44"/>
      <c r="U761" s="44"/>
    </row>
    <row r="762" ht="12.75" customHeight="1">
      <c r="B762" s="44"/>
      <c r="C762" s="44"/>
      <c r="D762" s="44"/>
      <c r="E762" s="44"/>
      <c r="F762" s="44"/>
      <c r="G762" s="44"/>
      <c r="H762" s="44"/>
      <c r="I762" s="44"/>
      <c r="O762" s="44"/>
      <c r="Q762" s="44"/>
      <c r="R762" s="44"/>
      <c r="S762" s="44"/>
      <c r="T762" s="44"/>
      <c r="U762" s="44"/>
    </row>
    <row r="763" ht="12.75" customHeight="1">
      <c r="B763" s="44"/>
      <c r="C763" s="44"/>
      <c r="D763" s="44"/>
      <c r="E763" s="44"/>
      <c r="F763" s="44"/>
      <c r="G763" s="44"/>
      <c r="H763" s="44"/>
      <c r="I763" s="44"/>
      <c r="O763" s="44"/>
      <c r="Q763" s="44"/>
      <c r="R763" s="44"/>
      <c r="S763" s="44"/>
      <c r="T763" s="44"/>
      <c r="U763" s="44"/>
    </row>
    <row r="764" ht="12.75" customHeight="1">
      <c r="B764" s="44"/>
      <c r="C764" s="44"/>
      <c r="D764" s="44"/>
      <c r="E764" s="44"/>
      <c r="F764" s="44"/>
      <c r="G764" s="44"/>
      <c r="H764" s="44"/>
      <c r="I764" s="44"/>
      <c r="O764" s="44"/>
      <c r="Q764" s="44"/>
      <c r="R764" s="44"/>
      <c r="S764" s="44"/>
      <c r="T764" s="44"/>
      <c r="U764" s="44"/>
    </row>
    <row r="765" ht="12.75" customHeight="1">
      <c r="B765" s="44"/>
      <c r="C765" s="44"/>
      <c r="D765" s="44"/>
      <c r="E765" s="44"/>
      <c r="F765" s="44"/>
      <c r="G765" s="44"/>
      <c r="H765" s="44"/>
      <c r="I765" s="44"/>
      <c r="O765" s="44"/>
      <c r="Q765" s="44"/>
      <c r="R765" s="44"/>
      <c r="S765" s="44"/>
      <c r="T765" s="44"/>
      <c r="U765" s="44"/>
    </row>
    <row r="766" ht="12.75" customHeight="1">
      <c r="B766" s="44"/>
      <c r="C766" s="44"/>
      <c r="D766" s="44"/>
      <c r="E766" s="44"/>
      <c r="F766" s="44"/>
      <c r="G766" s="44"/>
      <c r="H766" s="44"/>
      <c r="I766" s="44"/>
      <c r="O766" s="44"/>
      <c r="Q766" s="44"/>
      <c r="R766" s="44"/>
      <c r="S766" s="44"/>
      <c r="T766" s="44"/>
      <c r="U766" s="44"/>
    </row>
    <row r="767" ht="12.75" customHeight="1">
      <c r="B767" s="44"/>
      <c r="C767" s="44"/>
      <c r="D767" s="44"/>
      <c r="E767" s="44"/>
      <c r="F767" s="44"/>
      <c r="G767" s="44"/>
      <c r="H767" s="44"/>
      <c r="I767" s="44"/>
      <c r="O767" s="44"/>
      <c r="Q767" s="44"/>
      <c r="R767" s="44"/>
      <c r="S767" s="44"/>
      <c r="T767" s="44"/>
      <c r="U767" s="44"/>
    </row>
    <row r="768" ht="12.75" customHeight="1">
      <c r="B768" s="44"/>
      <c r="C768" s="44"/>
      <c r="D768" s="44"/>
      <c r="E768" s="44"/>
      <c r="F768" s="44"/>
      <c r="G768" s="44"/>
      <c r="H768" s="44"/>
      <c r="I768" s="44"/>
      <c r="O768" s="44"/>
      <c r="Q768" s="44"/>
      <c r="R768" s="44"/>
      <c r="S768" s="44"/>
      <c r="T768" s="44"/>
      <c r="U768" s="44"/>
    </row>
    <row r="769" ht="12.75" customHeight="1">
      <c r="B769" s="44"/>
      <c r="C769" s="44"/>
      <c r="D769" s="44"/>
      <c r="E769" s="44"/>
      <c r="F769" s="44"/>
      <c r="G769" s="44"/>
      <c r="H769" s="44"/>
      <c r="I769" s="44"/>
      <c r="O769" s="44"/>
      <c r="Q769" s="44"/>
      <c r="R769" s="44"/>
      <c r="S769" s="44"/>
      <c r="T769" s="44"/>
      <c r="U769" s="44"/>
    </row>
    <row r="770" ht="12.75" customHeight="1">
      <c r="B770" s="44"/>
      <c r="C770" s="44"/>
      <c r="D770" s="44"/>
      <c r="E770" s="44"/>
      <c r="F770" s="44"/>
      <c r="G770" s="44"/>
      <c r="H770" s="44"/>
      <c r="I770" s="44"/>
      <c r="O770" s="44"/>
      <c r="Q770" s="44"/>
      <c r="R770" s="44"/>
      <c r="S770" s="44"/>
      <c r="T770" s="44"/>
      <c r="U770" s="44"/>
    </row>
    <row r="771" ht="12.75" customHeight="1">
      <c r="B771" s="44"/>
      <c r="C771" s="44"/>
      <c r="D771" s="44"/>
      <c r="E771" s="44"/>
      <c r="F771" s="44"/>
      <c r="G771" s="44"/>
      <c r="H771" s="44"/>
      <c r="I771" s="44"/>
      <c r="O771" s="44"/>
      <c r="Q771" s="44"/>
      <c r="R771" s="44"/>
      <c r="S771" s="44"/>
      <c r="T771" s="44"/>
      <c r="U771" s="44"/>
    </row>
    <row r="772" ht="12.75" customHeight="1">
      <c r="B772" s="44"/>
      <c r="C772" s="44"/>
      <c r="D772" s="44"/>
      <c r="E772" s="44"/>
      <c r="F772" s="44"/>
      <c r="G772" s="44"/>
      <c r="H772" s="44"/>
      <c r="I772" s="44"/>
      <c r="O772" s="44"/>
      <c r="Q772" s="44"/>
      <c r="R772" s="44"/>
      <c r="S772" s="44"/>
      <c r="T772" s="44"/>
      <c r="U772" s="44"/>
    </row>
    <row r="773" ht="12.75" customHeight="1">
      <c r="B773" s="44"/>
      <c r="C773" s="44"/>
      <c r="D773" s="44"/>
      <c r="E773" s="44"/>
      <c r="F773" s="44"/>
      <c r="G773" s="44"/>
      <c r="H773" s="44"/>
      <c r="I773" s="44"/>
      <c r="O773" s="44"/>
      <c r="Q773" s="44"/>
      <c r="R773" s="44"/>
      <c r="S773" s="44"/>
      <c r="T773" s="44"/>
      <c r="U773" s="44"/>
    </row>
    <row r="774" ht="12.75" customHeight="1">
      <c r="B774" s="44"/>
      <c r="C774" s="44"/>
      <c r="D774" s="44"/>
      <c r="E774" s="44"/>
      <c r="F774" s="44"/>
      <c r="G774" s="44"/>
      <c r="H774" s="44"/>
      <c r="I774" s="44"/>
      <c r="O774" s="44"/>
      <c r="Q774" s="44"/>
      <c r="R774" s="44"/>
      <c r="S774" s="44"/>
      <c r="T774" s="44"/>
      <c r="U774" s="44"/>
    </row>
    <row r="775" ht="12.75" customHeight="1">
      <c r="B775" s="44"/>
      <c r="C775" s="44"/>
      <c r="D775" s="44"/>
      <c r="E775" s="44"/>
      <c r="F775" s="44"/>
      <c r="G775" s="44"/>
      <c r="H775" s="44"/>
      <c r="I775" s="44"/>
      <c r="O775" s="44"/>
      <c r="Q775" s="44"/>
      <c r="R775" s="44"/>
      <c r="S775" s="44"/>
      <c r="T775" s="44"/>
      <c r="U775" s="44"/>
    </row>
    <row r="776" ht="12.75" customHeight="1">
      <c r="B776" s="44"/>
      <c r="C776" s="44"/>
      <c r="D776" s="44"/>
      <c r="E776" s="44"/>
      <c r="F776" s="44"/>
      <c r="G776" s="44"/>
      <c r="H776" s="44"/>
      <c r="I776" s="44"/>
      <c r="O776" s="44"/>
      <c r="Q776" s="44"/>
      <c r="R776" s="44"/>
      <c r="S776" s="44"/>
      <c r="T776" s="44"/>
      <c r="U776" s="44"/>
    </row>
    <row r="777" ht="12.75" customHeight="1">
      <c r="B777" s="44"/>
      <c r="C777" s="44"/>
      <c r="D777" s="44"/>
      <c r="E777" s="44"/>
      <c r="F777" s="44"/>
      <c r="G777" s="44"/>
      <c r="H777" s="44"/>
      <c r="I777" s="44"/>
      <c r="O777" s="44"/>
      <c r="Q777" s="44"/>
      <c r="R777" s="44"/>
      <c r="S777" s="44"/>
      <c r="T777" s="44"/>
      <c r="U777" s="44"/>
    </row>
    <row r="778" ht="12.75" customHeight="1">
      <c r="B778" s="44"/>
      <c r="C778" s="44"/>
      <c r="D778" s="44"/>
      <c r="E778" s="44"/>
      <c r="F778" s="44"/>
      <c r="G778" s="44"/>
      <c r="H778" s="44"/>
      <c r="I778" s="44"/>
      <c r="O778" s="44"/>
      <c r="Q778" s="44"/>
      <c r="R778" s="44"/>
      <c r="S778" s="44"/>
      <c r="T778" s="44"/>
      <c r="U778" s="44"/>
    </row>
    <row r="779" ht="12.75" customHeight="1">
      <c r="B779" s="44"/>
      <c r="C779" s="44"/>
      <c r="D779" s="44"/>
      <c r="E779" s="44"/>
      <c r="F779" s="44"/>
      <c r="G779" s="44"/>
      <c r="H779" s="44"/>
      <c r="I779" s="44"/>
      <c r="O779" s="44"/>
      <c r="Q779" s="44"/>
      <c r="R779" s="44"/>
      <c r="S779" s="44"/>
      <c r="T779" s="44"/>
      <c r="U779" s="44"/>
    </row>
    <row r="780" ht="12.75" customHeight="1">
      <c r="B780" s="44"/>
      <c r="C780" s="44"/>
      <c r="D780" s="44"/>
      <c r="E780" s="44"/>
      <c r="F780" s="44"/>
      <c r="G780" s="44"/>
      <c r="H780" s="44"/>
      <c r="I780" s="44"/>
      <c r="O780" s="44"/>
      <c r="Q780" s="44"/>
      <c r="R780" s="44"/>
      <c r="S780" s="44"/>
      <c r="T780" s="44"/>
      <c r="U780" s="44"/>
    </row>
    <row r="781" ht="12.75" customHeight="1">
      <c r="B781" s="44"/>
      <c r="C781" s="44"/>
      <c r="D781" s="44"/>
      <c r="E781" s="44"/>
      <c r="F781" s="44"/>
      <c r="G781" s="44"/>
      <c r="H781" s="44"/>
      <c r="I781" s="44"/>
      <c r="O781" s="44"/>
      <c r="Q781" s="44"/>
      <c r="R781" s="44"/>
      <c r="S781" s="44"/>
      <c r="T781" s="44"/>
      <c r="U781" s="44"/>
    </row>
    <row r="782" ht="12.75" customHeight="1">
      <c r="B782" s="44"/>
      <c r="C782" s="44"/>
      <c r="D782" s="44"/>
      <c r="E782" s="44"/>
      <c r="F782" s="44"/>
      <c r="G782" s="44"/>
      <c r="H782" s="44"/>
      <c r="I782" s="44"/>
      <c r="O782" s="44"/>
      <c r="Q782" s="44"/>
      <c r="R782" s="44"/>
      <c r="S782" s="44"/>
      <c r="T782" s="44"/>
      <c r="U782" s="44"/>
    </row>
    <row r="783" ht="12.75" customHeight="1">
      <c r="B783" s="44"/>
      <c r="C783" s="44"/>
      <c r="D783" s="44"/>
      <c r="E783" s="44"/>
      <c r="F783" s="44"/>
      <c r="G783" s="44"/>
      <c r="H783" s="44"/>
      <c r="I783" s="44"/>
      <c r="O783" s="44"/>
      <c r="Q783" s="44"/>
      <c r="R783" s="44"/>
      <c r="S783" s="44"/>
      <c r="T783" s="44"/>
      <c r="U783" s="44"/>
    </row>
    <row r="784" ht="12.75" customHeight="1">
      <c r="B784" s="44"/>
      <c r="C784" s="44"/>
      <c r="D784" s="44"/>
      <c r="E784" s="44"/>
      <c r="F784" s="44"/>
      <c r="G784" s="44"/>
      <c r="H784" s="44"/>
      <c r="I784" s="44"/>
      <c r="O784" s="44"/>
      <c r="Q784" s="44"/>
      <c r="R784" s="44"/>
      <c r="S784" s="44"/>
      <c r="T784" s="44"/>
      <c r="U784" s="44"/>
    </row>
    <row r="785" ht="12.75" customHeight="1">
      <c r="B785" s="44"/>
      <c r="C785" s="44"/>
      <c r="D785" s="44"/>
      <c r="E785" s="44"/>
      <c r="F785" s="44"/>
      <c r="G785" s="44"/>
      <c r="H785" s="44"/>
      <c r="I785" s="44"/>
      <c r="O785" s="44"/>
      <c r="Q785" s="44"/>
      <c r="R785" s="44"/>
      <c r="S785" s="44"/>
      <c r="T785" s="44"/>
      <c r="U785" s="44"/>
    </row>
    <row r="786" ht="12.75" customHeight="1">
      <c r="B786" s="44"/>
      <c r="C786" s="44"/>
      <c r="D786" s="44"/>
      <c r="E786" s="44"/>
      <c r="F786" s="44"/>
      <c r="G786" s="44"/>
      <c r="H786" s="44"/>
      <c r="I786" s="44"/>
      <c r="O786" s="44"/>
      <c r="Q786" s="44"/>
      <c r="R786" s="44"/>
      <c r="S786" s="44"/>
      <c r="T786" s="44"/>
      <c r="U786" s="44"/>
    </row>
    <row r="787" ht="12.75" customHeight="1">
      <c r="B787" s="44"/>
      <c r="C787" s="44"/>
      <c r="D787" s="44"/>
      <c r="E787" s="44"/>
      <c r="F787" s="44"/>
      <c r="G787" s="44"/>
      <c r="H787" s="44"/>
      <c r="I787" s="44"/>
      <c r="O787" s="44"/>
      <c r="Q787" s="44"/>
      <c r="R787" s="44"/>
      <c r="S787" s="44"/>
      <c r="T787" s="44"/>
      <c r="U787" s="44"/>
    </row>
    <row r="788" ht="12.75" customHeight="1">
      <c r="B788" s="44"/>
      <c r="C788" s="44"/>
      <c r="D788" s="44"/>
      <c r="E788" s="44"/>
      <c r="F788" s="44"/>
      <c r="G788" s="44"/>
      <c r="H788" s="44"/>
      <c r="I788" s="44"/>
      <c r="O788" s="44"/>
      <c r="Q788" s="44"/>
      <c r="R788" s="44"/>
      <c r="S788" s="44"/>
      <c r="T788" s="44"/>
      <c r="U788" s="44"/>
    </row>
    <row r="789" ht="12.75" customHeight="1">
      <c r="B789" s="44"/>
      <c r="C789" s="44"/>
      <c r="D789" s="44"/>
      <c r="E789" s="44"/>
      <c r="F789" s="44"/>
      <c r="G789" s="44"/>
      <c r="H789" s="44"/>
      <c r="I789" s="44"/>
      <c r="O789" s="44"/>
      <c r="Q789" s="44"/>
      <c r="R789" s="44"/>
      <c r="S789" s="44"/>
      <c r="T789" s="44"/>
      <c r="U789" s="44"/>
    </row>
    <row r="790" ht="12.75" customHeight="1">
      <c r="B790" s="44"/>
      <c r="C790" s="44"/>
      <c r="D790" s="44"/>
      <c r="E790" s="44"/>
      <c r="F790" s="44"/>
      <c r="G790" s="44"/>
      <c r="H790" s="44"/>
      <c r="I790" s="44"/>
      <c r="O790" s="44"/>
      <c r="Q790" s="44"/>
      <c r="R790" s="44"/>
      <c r="S790" s="44"/>
      <c r="T790" s="44"/>
      <c r="U790" s="44"/>
    </row>
    <row r="791" ht="12.75" customHeight="1">
      <c r="B791" s="44"/>
      <c r="C791" s="44"/>
      <c r="D791" s="44"/>
      <c r="E791" s="44"/>
      <c r="F791" s="44"/>
      <c r="G791" s="44"/>
      <c r="H791" s="44"/>
      <c r="I791" s="44"/>
      <c r="O791" s="44"/>
      <c r="Q791" s="44"/>
      <c r="R791" s="44"/>
      <c r="S791" s="44"/>
      <c r="T791" s="44"/>
      <c r="U791" s="44"/>
    </row>
    <row r="792" ht="12.75" customHeight="1">
      <c r="B792" s="44"/>
      <c r="C792" s="44"/>
      <c r="D792" s="44"/>
      <c r="E792" s="44"/>
      <c r="F792" s="44"/>
      <c r="G792" s="44"/>
      <c r="H792" s="44"/>
      <c r="I792" s="44"/>
      <c r="O792" s="44"/>
      <c r="Q792" s="44"/>
      <c r="R792" s="44"/>
      <c r="S792" s="44"/>
      <c r="T792" s="44"/>
      <c r="U792" s="44"/>
    </row>
    <row r="793" ht="12.75" customHeight="1">
      <c r="B793" s="44"/>
      <c r="C793" s="44"/>
      <c r="D793" s="44"/>
      <c r="E793" s="44"/>
      <c r="F793" s="44"/>
      <c r="G793" s="44"/>
      <c r="H793" s="44"/>
      <c r="I793" s="44"/>
      <c r="O793" s="44"/>
      <c r="Q793" s="44"/>
      <c r="R793" s="44"/>
      <c r="S793" s="44"/>
      <c r="T793" s="44"/>
      <c r="U793" s="44"/>
    </row>
    <row r="794" ht="12.75" customHeight="1">
      <c r="B794" s="44"/>
      <c r="C794" s="44"/>
      <c r="D794" s="44"/>
      <c r="E794" s="44"/>
      <c r="F794" s="44"/>
      <c r="G794" s="44"/>
      <c r="H794" s="44"/>
      <c r="I794" s="44"/>
      <c r="O794" s="44"/>
      <c r="Q794" s="44"/>
      <c r="R794" s="44"/>
      <c r="S794" s="44"/>
      <c r="T794" s="44"/>
      <c r="U794" s="44"/>
    </row>
    <row r="795" ht="12.75" customHeight="1">
      <c r="B795" s="44"/>
      <c r="C795" s="44"/>
      <c r="D795" s="44"/>
      <c r="E795" s="44"/>
      <c r="F795" s="44"/>
      <c r="G795" s="44"/>
      <c r="H795" s="44"/>
      <c r="I795" s="44"/>
      <c r="O795" s="44"/>
      <c r="Q795" s="44"/>
      <c r="R795" s="44"/>
      <c r="S795" s="44"/>
      <c r="T795" s="44"/>
      <c r="U795" s="44"/>
    </row>
    <row r="796" ht="12.75" customHeight="1">
      <c r="B796" s="44"/>
      <c r="C796" s="44"/>
      <c r="D796" s="44"/>
      <c r="E796" s="44"/>
      <c r="F796" s="44"/>
      <c r="G796" s="44"/>
      <c r="H796" s="44"/>
      <c r="I796" s="44"/>
      <c r="O796" s="44"/>
      <c r="Q796" s="44"/>
      <c r="R796" s="44"/>
      <c r="S796" s="44"/>
      <c r="T796" s="44"/>
      <c r="U796" s="44"/>
    </row>
    <row r="797" ht="12.75" customHeight="1">
      <c r="B797" s="44"/>
      <c r="C797" s="44"/>
      <c r="D797" s="44"/>
      <c r="E797" s="44"/>
      <c r="F797" s="44"/>
      <c r="G797" s="44"/>
      <c r="H797" s="44"/>
      <c r="I797" s="44"/>
      <c r="O797" s="44"/>
      <c r="Q797" s="44"/>
      <c r="R797" s="44"/>
      <c r="S797" s="44"/>
      <c r="T797" s="44"/>
      <c r="U797" s="44"/>
    </row>
    <row r="798" ht="12.75" customHeight="1">
      <c r="B798" s="44"/>
      <c r="C798" s="44"/>
      <c r="D798" s="44"/>
      <c r="E798" s="44"/>
      <c r="F798" s="44"/>
      <c r="G798" s="44"/>
      <c r="H798" s="44"/>
      <c r="I798" s="44"/>
      <c r="O798" s="44"/>
      <c r="Q798" s="44"/>
      <c r="R798" s="44"/>
      <c r="S798" s="44"/>
      <c r="T798" s="44"/>
      <c r="U798" s="44"/>
    </row>
    <row r="799" ht="12.75" customHeight="1">
      <c r="B799" s="44"/>
      <c r="C799" s="44"/>
      <c r="D799" s="44"/>
      <c r="E799" s="44"/>
      <c r="F799" s="44"/>
      <c r="G799" s="44"/>
      <c r="H799" s="44"/>
      <c r="I799" s="44"/>
      <c r="O799" s="44"/>
      <c r="Q799" s="44"/>
      <c r="R799" s="44"/>
      <c r="S799" s="44"/>
      <c r="T799" s="44"/>
      <c r="U799" s="44"/>
    </row>
    <row r="800" ht="12.75" customHeight="1">
      <c r="B800" s="44"/>
      <c r="C800" s="44"/>
      <c r="D800" s="44"/>
      <c r="E800" s="44"/>
      <c r="F800" s="44"/>
      <c r="G800" s="44"/>
      <c r="H800" s="44"/>
      <c r="I800" s="44"/>
      <c r="O800" s="44"/>
      <c r="Q800" s="44"/>
      <c r="R800" s="44"/>
      <c r="S800" s="44"/>
      <c r="T800" s="44"/>
      <c r="U800" s="44"/>
    </row>
    <row r="801" ht="12.75" customHeight="1">
      <c r="B801" s="44"/>
      <c r="C801" s="44"/>
      <c r="D801" s="44"/>
      <c r="E801" s="44"/>
      <c r="F801" s="44"/>
      <c r="G801" s="44"/>
      <c r="H801" s="44"/>
      <c r="I801" s="44"/>
      <c r="O801" s="44"/>
      <c r="Q801" s="44"/>
      <c r="R801" s="44"/>
      <c r="S801" s="44"/>
      <c r="T801" s="44"/>
      <c r="U801" s="44"/>
    </row>
    <row r="802" ht="12.75" customHeight="1">
      <c r="B802" s="44"/>
      <c r="C802" s="44"/>
      <c r="D802" s="44"/>
      <c r="E802" s="44"/>
      <c r="F802" s="44"/>
      <c r="G802" s="44"/>
      <c r="H802" s="44"/>
      <c r="I802" s="44"/>
      <c r="O802" s="44"/>
      <c r="Q802" s="44"/>
      <c r="R802" s="44"/>
      <c r="S802" s="44"/>
      <c r="T802" s="44"/>
      <c r="U802" s="44"/>
    </row>
    <row r="803" ht="12.75" customHeight="1">
      <c r="B803" s="44"/>
      <c r="C803" s="44"/>
      <c r="D803" s="44"/>
      <c r="E803" s="44"/>
      <c r="F803" s="44"/>
      <c r="G803" s="44"/>
      <c r="H803" s="44"/>
      <c r="I803" s="44"/>
      <c r="O803" s="44"/>
      <c r="Q803" s="44"/>
      <c r="R803" s="44"/>
      <c r="S803" s="44"/>
      <c r="T803" s="44"/>
      <c r="U803" s="44"/>
    </row>
    <row r="804" ht="12.75" customHeight="1">
      <c r="B804" s="44"/>
      <c r="C804" s="44"/>
      <c r="D804" s="44"/>
      <c r="E804" s="44"/>
      <c r="F804" s="44"/>
      <c r="G804" s="44"/>
      <c r="H804" s="44"/>
      <c r="I804" s="44"/>
      <c r="O804" s="44"/>
      <c r="Q804" s="44"/>
      <c r="R804" s="44"/>
      <c r="S804" s="44"/>
      <c r="T804" s="44"/>
      <c r="U804" s="44"/>
    </row>
    <row r="805" ht="12.75" customHeight="1">
      <c r="B805" s="44"/>
      <c r="C805" s="44"/>
      <c r="D805" s="44"/>
      <c r="E805" s="44"/>
      <c r="F805" s="44"/>
      <c r="G805" s="44"/>
      <c r="H805" s="44"/>
      <c r="I805" s="44"/>
      <c r="O805" s="44"/>
      <c r="Q805" s="44"/>
      <c r="R805" s="44"/>
      <c r="S805" s="44"/>
      <c r="T805" s="44"/>
      <c r="U805" s="44"/>
    </row>
    <row r="806" ht="12.75" customHeight="1">
      <c r="B806" s="44"/>
      <c r="C806" s="44"/>
      <c r="D806" s="44"/>
      <c r="E806" s="44"/>
      <c r="F806" s="44"/>
      <c r="G806" s="44"/>
      <c r="H806" s="44"/>
      <c r="I806" s="44"/>
      <c r="O806" s="44"/>
      <c r="Q806" s="44"/>
      <c r="R806" s="44"/>
      <c r="S806" s="44"/>
      <c r="T806" s="44"/>
      <c r="U806" s="44"/>
    </row>
    <row r="807" ht="12.75" customHeight="1">
      <c r="B807" s="44"/>
      <c r="C807" s="44"/>
      <c r="D807" s="44"/>
      <c r="E807" s="44"/>
      <c r="F807" s="44"/>
      <c r="G807" s="44"/>
      <c r="H807" s="44"/>
      <c r="I807" s="44"/>
      <c r="O807" s="44"/>
      <c r="Q807" s="44"/>
      <c r="R807" s="44"/>
      <c r="S807" s="44"/>
      <c r="T807" s="44"/>
      <c r="U807" s="44"/>
    </row>
    <row r="808" ht="12.75" customHeight="1">
      <c r="B808" s="44"/>
      <c r="C808" s="44"/>
      <c r="D808" s="44"/>
      <c r="E808" s="44"/>
      <c r="F808" s="44"/>
      <c r="G808" s="44"/>
      <c r="H808" s="44"/>
      <c r="I808" s="44"/>
      <c r="O808" s="44"/>
      <c r="Q808" s="44"/>
      <c r="R808" s="44"/>
      <c r="S808" s="44"/>
      <c r="T808" s="44"/>
      <c r="U808" s="44"/>
    </row>
    <row r="809" ht="12.75" customHeight="1">
      <c r="B809" s="44"/>
      <c r="C809" s="44"/>
      <c r="D809" s="44"/>
      <c r="E809" s="44"/>
      <c r="F809" s="44"/>
      <c r="G809" s="44"/>
      <c r="H809" s="44"/>
      <c r="I809" s="44"/>
      <c r="O809" s="44"/>
      <c r="Q809" s="44"/>
      <c r="R809" s="44"/>
      <c r="S809" s="44"/>
      <c r="T809" s="44"/>
      <c r="U809" s="44"/>
    </row>
    <row r="810" ht="12.75" customHeight="1">
      <c r="B810" s="44"/>
      <c r="C810" s="44"/>
      <c r="D810" s="44"/>
      <c r="E810" s="44"/>
      <c r="F810" s="44"/>
      <c r="G810" s="44"/>
      <c r="H810" s="44"/>
      <c r="I810" s="44"/>
      <c r="O810" s="44"/>
      <c r="Q810" s="44"/>
      <c r="R810" s="44"/>
      <c r="S810" s="44"/>
      <c r="T810" s="44"/>
      <c r="U810" s="44"/>
    </row>
    <row r="811" ht="12.75" customHeight="1">
      <c r="B811" s="44"/>
      <c r="C811" s="44"/>
      <c r="D811" s="44"/>
      <c r="E811" s="44"/>
      <c r="F811" s="44"/>
      <c r="G811" s="44"/>
      <c r="H811" s="44"/>
      <c r="I811" s="44"/>
      <c r="O811" s="44"/>
      <c r="Q811" s="44"/>
      <c r="R811" s="44"/>
      <c r="S811" s="44"/>
      <c r="T811" s="44"/>
      <c r="U811" s="44"/>
    </row>
    <row r="812" ht="12.75" customHeight="1">
      <c r="B812" s="44"/>
      <c r="C812" s="44"/>
      <c r="D812" s="44"/>
      <c r="E812" s="44"/>
      <c r="F812" s="44"/>
      <c r="G812" s="44"/>
      <c r="H812" s="44"/>
      <c r="I812" s="44"/>
      <c r="O812" s="44"/>
      <c r="Q812" s="44"/>
      <c r="R812" s="44"/>
      <c r="S812" s="44"/>
      <c r="T812" s="44"/>
      <c r="U812" s="44"/>
    </row>
    <row r="813" ht="12.75" customHeight="1">
      <c r="B813" s="44"/>
      <c r="C813" s="44"/>
      <c r="D813" s="44"/>
      <c r="E813" s="44"/>
      <c r="F813" s="44"/>
      <c r="G813" s="44"/>
      <c r="H813" s="44"/>
      <c r="I813" s="44"/>
      <c r="O813" s="44"/>
      <c r="Q813" s="44"/>
      <c r="R813" s="44"/>
      <c r="S813" s="44"/>
      <c r="T813" s="44"/>
      <c r="U813" s="44"/>
    </row>
    <row r="814" ht="12.75" customHeight="1">
      <c r="B814" s="44"/>
      <c r="C814" s="44"/>
      <c r="D814" s="44"/>
      <c r="E814" s="44"/>
      <c r="F814" s="44"/>
      <c r="G814" s="44"/>
      <c r="H814" s="44"/>
      <c r="I814" s="44"/>
      <c r="O814" s="44"/>
      <c r="Q814" s="44"/>
      <c r="R814" s="44"/>
      <c r="S814" s="44"/>
      <c r="T814" s="44"/>
      <c r="U814" s="44"/>
    </row>
    <row r="815" ht="12.75" customHeight="1">
      <c r="B815" s="44"/>
      <c r="C815" s="44"/>
      <c r="D815" s="44"/>
      <c r="E815" s="44"/>
      <c r="F815" s="44"/>
      <c r="G815" s="44"/>
      <c r="H815" s="44"/>
      <c r="I815" s="44"/>
      <c r="O815" s="44"/>
      <c r="Q815" s="44"/>
      <c r="R815" s="44"/>
      <c r="S815" s="44"/>
      <c r="T815" s="44"/>
      <c r="U815" s="44"/>
    </row>
    <row r="816" ht="12.75" customHeight="1">
      <c r="B816" s="44"/>
      <c r="C816" s="44"/>
      <c r="D816" s="44"/>
      <c r="E816" s="44"/>
      <c r="F816" s="44"/>
      <c r="G816" s="44"/>
      <c r="H816" s="44"/>
      <c r="I816" s="44"/>
      <c r="O816" s="44"/>
      <c r="Q816" s="44"/>
      <c r="R816" s="44"/>
      <c r="S816" s="44"/>
      <c r="T816" s="44"/>
      <c r="U816" s="44"/>
    </row>
    <row r="817" ht="12.75" customHeight="1">
      <c r="B817" s="44"/>
      <c r="C817" s="44"/>
      <c r="D817" s="44"/>
      <c r="E817" s="44"/>
      <c r="F817" s="44"/>
      <c r="G817" s="44"/>
      <c r="H817" s="44"/>
      <c r="I817" s="44"/>
      <c r="O817" s="44"/>
      <c r="Q817" s="44"/>
      <c r="R817" s="44"/>
      <c r="S817" s="44"/>
      <c r="T817" s="44"/>
      <c r="U817" s="44"/>
    </row>
    <row r="818" ht="12.75" customHeight="1">
      <c r="B818" s="44"/>
      <c r="C818" s="44"/>
      <c r="D818" s="44"/>
      <c r="E818" s="44"/>
      <c r="F818" s="44"/>
      <c r="G818" s="44"/>
      <c r="H818" s="44"/>
      <c r="I818" s="44"/>
      <c r="O818" s="44"/>
      <c r="Q818" s="44"/>
      <c r="R818" s="44"/>
      <c r="S818" s="44"/>
      <c r="T818" s="44"/>
      <c r="U818" s="44"/>
    </row>
    <row r="819" ht="12.75" customHeight="1">
      <c r="B819" s="44"/>
      <c r="C819" s="44"/>
      <c r="D819" s="44"/>
      <c r="E819" s="44"/>
      <c r="F819" s="44"/>
      <c r="G819" s="44"/>
      <c r="H819" s="44"/>
      <c r="I819" s="44"/>
      <c r="O819" s="44"/>
      <c r="Q819" s="44"/>
      <c r="R819" s="44"/>
      <c r="S819" s="44"/>
      <c r="T819" s="44"/>
      <c r="U819" s="44"/>
    </row>
    <row r="820" ht="12.75" customHeight="1">
      <c r="B820" s="44"/>
      <c r="C820" s="44"/>
      <c r="D820" s="44"/>
      <c r="E820" s="44"/>
      <c r="F820" s="44"/>
      <c r="G820" s="44"/>
      <c r="H820" s="44"/>
      <c r="I820" s="44"/>
      <c r="O820" s="44"/>
      <c r="Q820" s="44"/>
      <c r="R820" s="44"/>
      <c r="S820" s="44"/>
      <c r="T820" s="44"/>
      <c r="U820" s="44"/>
    </row>
    <row r="821" ht="12.75" customHeight="1">
      <c r="B821" s="44"/>
      <c r="C821" s="44"/>
      <c r="D821" s="44"/>
      <c r="E821" s="44"/>
      <c r="F821" s="44"/>
      <c r="G821" s="44"/>
      <c r="H821" s="44"/>
      <c r="I821" s="44"/>
      <c r="O821" s="44"/>
      <c r="Q821" s="44"/>
      <c r="R821" s="44"/>
      <c r="S821" s="44"/>
      <c r="T821" s="44"/>
      <c r="U821" s="44"/>
    </row>
    <row r="822" ht="12.75" customHeight="1">
      <c r="B822" s="44"/>
      <c r="C822" s="44"/>
      <c r="D822" s="44"/>
      <c r="E822" s="44"/>
      <c r="F822" s="44"/>
      <c r="G822" s="44"/>
      <c r="H822" s="44"/>
      <c r="I822" s="44"/>
      <c r="O822" s="44"/>
      <c r="Q822" s="44"/>
      <c r="R822" s="44"/>
      <c r="S822" s="44"/>
      <c r="T822" s="44"/>
      <c r="U822" s="44"/>
    </row>
    <row r="823" ht="12.75" customHeight="1">
      <c r="B823" s="44"/>
      <c r="C823" s="44"/>
      <c r="D823" s="44"/>
      <c r="E823" s="44"/>
      <c r="F823" s="44"/>
      <c r="G823" s="44"/>
      <c r="H823" s="44"/>
      <c r="I823" s="44"/>
      <c r="O823" s="44"/>
      <c r="Q823" s="44"/>
      <c r="R823" s="44"/>
      <c r="S823" s="44"/>
      <c r="T823" s="44"/>
      <c r="U823" s="44"/>
    </row>
    <row r="824" ht="12.75" customHeight="1">
      <c r="B824" s="44"/>
      <c r="C824" s="44"/>
      <c r="D824" s="44"/>
      <c r="E824" s="44"/>
      <c r="F824" s="44"/>
      <c r="G824" s="44"/>
      <c r="H824" s="44"/>
      <c r="I824" s="44"/>
      <c r="O824" s="44"/>
      <c r="Q824" s="44"/>
      <c r="R824" s="44"/>
      <c r="S824" s="44"/>
      <c r="T824" s="44"/>
      <c r="U824" s="44"/>
    </row>
    <row r="825" ht="12.75" customHeight="1">
      <c r="B825" s="44"/>
      <c r="C825" s="44"/>
      <c r="D825" s="44"/>
      <c r="E825" s="44"/>
      <c r="F825" s="44"/>
      <c r="G825" s="44"/>
      <c r="H825" s="44"/>
      <c r="I825" s="44"/>
      <c r="O825" s="44"/>
      <c r="Q825" s="44"/>
      <c r="R825" s="44"/>
      <c r="S825" s="44"/>
      <c r="T825" s="44"/>
      <c r="U825" s="44"/>
    </row>
    <row r="826" ht="12.75" customHeight="1">
      <c r="B826" s="44"/>
      <c r="C826" s="44"/>
      <c r="D826" s="44"/>
      <c r="E826" s="44"/>
      <c r="F826" s="44"/>
      <c r="G826" s="44"/>
      <c r="H826" s="44"/>
      <c r="I826" s="44"/>
      <c r="O826" s="44"/>
      <c r="Q826" s="44"/>
      <c r="R826" s="44"/>
      <c r="S826" s="44"/>
      <c r="T826" s="44"/>
      <c r="U826" s="44"/>
    </row>
    <row r="827" ht="12.75" customHeight="1">
      <c r="B827" s="44"/>
      <c r="C827" s="44"/>
      <c r="D827" s="44"/>
      <c r="E827" s="44"/>
      <c r="F827" s="44"/>
      <c r="G827" s="44"/>
      <c r="H827" s="44"/>
      <c r="I827" s="44"/>
      <c r="O827" s="44"/>
      <c r="Q827" s="44"/>
      <c r="R827" s="44"/>
      <c r="S827" s="44"/>
      <c r="T827" s="44"/>
      <c r="U827" s="44"/>
    </row>
    <row r="828" ht="12.75" customHeight="1">
      <c r="B828" s="44"/>
      <c r="C828" s="44"/>
      <c r="D828" s="44"/>
      <c r="E828" s="44"/>
      <c r="F828" s="44"/>
      <c r="G828" s="44"/>
      <c r="H828" s="44"/>
      <c r="I828" s="44"/>
      <c r="O828" s="44"/>
      <c r="Q828" s="44"/>
      <c r="R828" s="44"/>
      <c r="S828" s="44"/>
      <c r="T828" s="44"/>
      <c r="U828" s="44"/>
    </row>
    <row r="829" ht="12.75" customHeight="1">
      <c r="B829" s="44"/>
      <c r="C829" s="44"/>
      <c r="D829" s="44"/>
      <c r="E829" s="44"/>
      <c r="F829" s="44"/>
      <c r="G829" s="44"/>
      <c r="H829" s="44"/>
      <c r="I829" s="44"/>
      <c r="O829" s="44"/>
      <c r="Q829" s="44"/>
      <c r="R829" s="44"/>
      <c r="S829" s="44"/>
      <c r="T829" s="44"/>
      <c r="U829" s="44"/>
    </row>
    <row r="830" ht="12.75" customHeight="1">
      <c r="B830" s="44"/>
      <c r="C830" s="44"/>
      <c r="D830" s="44"/>
      <c r="E830" s="44"/>
      <c r="F830" s="44"/>
      <c r="G830" s="44"/>
      <c r="H830" s="44"/>
      <c r="I830" s="44"/>
      <c r="O830" s="44"/>
      <c r="Q830" s="44"/>
      <c r="R830" s="44"/>
      <c r="S830" s="44"/>
      <c r="T830" s="44"/>
      <c r="U830" s="44"/>
    </row>
    <row r="831" ht="12.75" customHeight="1">
      <c r="B831" s="44"/>
      <c r="C831" s="44"/>
      <c r="D831" s="44"/>
      <c r="E831" s="44"/>
      <c r="F831" s="44"/>
      <c r="G831" s="44"/>
      <c r="H831" s="44"/>
      <c r="I831" s="44"/>
      <c r="O831" s="44"/>
      <c r="Q831" s="44"/>
      <c r="R831" s="44"/>
      <c r="S831" s="44"/>
      <c r="T831" s="44"/>
      <c r="U831" s="44"/>
    </row>
    <row r="832" ht="12.75" customHeight="1">
      <c r="B832" s="44"/>
      <c r="C832" s="44"/>
      <c r="D832" s="44"/>
      <c r="E832" s="44"/>
      <c r="F832" s="44"/>
      <c r="G832" s="44"/>
      <c r="H832" s="44"/>
      <c r="I832" s="44"/>
      <c r="O832" s="44"/>
      <c r="Q832" s="44"/>
      <c r="R832" s="44"/>
      <c r="S832" s="44"/>
      <c r="T832" s="44"/>
      <c r="U832" s="44"/>
    </row>
    <row r="833" ht="12.75" customHeight="1">
      <c r="B833" s="44"/>
      <c r="C833" s="44"/>
      <c r="D833" s="44"/>
      <c r="E833" s="44"/>
      <c r="F833" s="44"/>
      <c r="G833" s="44"/>
      <c r="H833" s="44"/>
      <c r="I833" s="44"/>
      <c r="O833" s="44"/>
      <c r="Q833" s="44"/>
      <c r="R833" s="44"/>
      <c r="S833" s="44"/>
      <c r="T833" s="44"/>
      <c r="U833" s="44"/>
    </row>
    <row r="834" ht="12.75" customHeight="1">
      <c r="B834" s="44"/>
      <c r="C834" s="44"/>
      <c r="D834" s="44"/>
      <c r="E834" s="44"/>
      <c r="F834" s="44"/>
      <c r="G834" s="44"/>
      <c r="H834" s="44"/>
      <c r="I834" s="44"/>
      <c r="O834" s="44"/>
      <c r="Q834" s="44"/>
      <c r="R834" s="44"/>
      <c r="S834" s="44"/>
      <c r="T834" s="44"/>
      <c r="U834" s="44"/>
    </row>
    <row r="835" ht="12.75" customHeight="1">
      <c r="B835" s="44"/>
      <c r="C835" s="44"/>
      <c r="D835" s="44"/>
      <c r="E835" s="44"/>
      <c r="F835" s="44"/>
      <c r="G835" s="44"/>
      <c r="H835" s="44"/>
      <c r="I835" s="44"/>
      <c r="O835" s="44"/>
      <c r="Q835" s="44"/>
      <c r="R835" s="44"/>
      <c r="S835" s="44"/>
      <c r="T835" s="44"/>
      <c r="U835" s="44"/>
    </row>
    <row r="836" ht="12.75" customHeight="1">
      <c r="B836" s="44"/>
      <c r="C836" s="44"/>
      <c r="D836" s="44"/>
      <c r="E836" s="44"/>
      <c r="F836" s="44"/>
      <c r="G836" s="44"/>
      <c r="H836" s="44"/>
      <c r="I836" s="44"/>
      <c r="O836" s="44"/>
      <c r="Q836" s="44"/>
      <c r="R836" s="44"/>
      <c r="S836" s="44"/>
      <c r="T836" s="44"/>
      <c r="U836" s="44"/>
    </row>
    <row r="837" ht="12.75" customHeight="1">
      <c r="B837" s="44"/>
      <c r="C837" s="44"/>
      <c r="D837" s="44"/>
      <c r="E837" s="44"/>
      <c r="F837" s="44"/>
      <c r="G837" s="44"/>
      <c r="H837" s="44"/>
      <c r="I837" s="44"/>
      <c r="O837" s="44"/>
      <c r="Q837" s="44"/>
      <c r="R837" s="44"/>
      <c r="S837" s="44"/>
      <c r="T837" s="44"/>
      <c r="U837" s="44"/>
    </row>
    <row r="838" ht="12.75" customHeight="1">
      <c r="B838" s="44"/>
      <c r="C838" s="44"/>
      <c r="D838" s="44"/>
      <c r="E838" s="44"/>
      <c r="F838" s="44"/>
      <c r="G838" s="44"/>
      <c r="H838" s="44"/>
      <c r="I838" s="44"/>
      <c r="O838" s="44"/>
      <c r="Q838" s="44"/>
      <c r="R838" s="44"/>
      <c r="S838" s="44"/>
      <c r="T838" s="44"/>
      <c r="U838" s="44"/>
    </row>
    <row r="839" ht="12.75" customHeight="1">
      <c r="B839" s="44"/>
      <c r="C839" s="44"/>
      <c r="D839" s="44"/>
      <c r="E839" s="44"/>
      <c r="F839" s="44"/>
      <c r="G839" s="44"/>
      <c r="H839" s="44"/>
      <c r="I839" s="44"/>
      <c r="O839" s="44"/>
      <c r="Q839" s="44"/>
      <c r="R839" s="44"/>
      <c r="S839" s="44"/>
      <c r="T839" s="44"/>
      <c r="U839" s="44"/>
    </row>
    <row r="840" ht="12.75" customHeight="1">
      <c r="B840" s="44"/>
      <c r="C840" s="44"/>
      <c r="D840" s="44"/>
      <c r="E840" s="44"/>
      <c r="F840" s="44"/>
      <c r="G840" s="44"/>
      <c r="H840" s="44"/>
      <c r="I840" s="44"/>
      <c r="O840" s="44"/>
      <c r="Q840" s="44"/>
      <c r="R840" s="44"/>
      <c r="S840" s="44"/>
      <c r="T840" s="44"/>
      <c r="U840" s="44"/>
    </row>
    <row r="841" ht="12.75" customHeight="1">
      <c r="B841" s="44"/>
      <c r="C841" s="44"/>
      <c r="D841" s="44"/>
      <c r="E841" s="44"/>
      <c r="F841" s="44"/>
      <c r="G841" s="44"/>
      <c r="H841" s="44"/>
      <c r="I841" s="44"/>
      <c r="O841" s="44"/>
      <c r="Q841" s="44"/>
      <c r="R841" s="44"/>
      <c r="S841" s="44"/>
      <c r="T841" s="44"/>
      <c r="U841" s="44"/>
    </row>
    <row r="842" ht="12.75" customHeight="1">
      <c r="B842" s="44"/>
      <c r="C842" s="44"/>
      <c r="D842" s="44"/>
      <c r="E842" s="44"/>
      <c r="F842" s="44"/>
      <c r="G842" s="44"/>
      <c r="H842" s="44"/>
      <c r="I842" s="44"/>
      <c r="O842" s="44"/>
      <c r="Q842" s="44"/>
      <c r="R842" s="44"/>
      <c r="S842" s="44"/>
      <c r="T842" s="44"/>
      <c r="U842" s="44"/>
    </row>
    <row r="843" ht="12.75" customHeight="1">
      <c r="B843" s="44"/>
      <c r="C843" s="44"/>
      <c r="D843" s="44"/>
      <c r="E843" s="44"/>
      <c r="F843" s="44"/>
      <c r="G843" s="44"/>
      <c r="H843" s="44"/>
      <c r="I843" s="44"/>
      <c r="O843" s="44"/>
      <c r="Q843" s="44"/>
      <c r="R843" s="44"/>
      <c r="S843" s="44"/>
      <c r="T843" s="44"/>
      <c r="U843" s="44"/>
    </row>
    <row r="844" ht="12.75" customHeight="1">
      <c r="B844" s="44"/>
      <c r="C844" s="44"/>
      <c r="D844" s="44"/>
      <c r="E844" s="44"/>
      <c r="F844" s="44"/>
      <c r="G844" s="44"/>
      <c r="H844" s="44"/>
      <c r="I844" s="44"/>
      <c r="O844" s="44"/>
      <c r="Q844" s="44"/>
      <c r="R844" s="44"/>
      <c r="S844" s="44"/>
      <c r="T844" s="44"/>
      <c r="U844" s="44"/>
    </row>
    <row r="845" ht="12.75" customHeight="1">
      <c r="B845" s="44"/>
      <c r="C845" s="44"/>
      <c r="D845" s="44"/>
      <c r="E845" s="44"/>
      <c r="F845" s="44"/>
      <c r="G845" s="44"/>
      <c r="H845" s="44"/>
      <c r="I845" s="44"/>
      <c r="O845" s="44"/>
      <c r="Q845" s="44"/>
      <c r="R845" s="44"/>
      <c r="S845" s="44"/>
      <c r="T845" s="44"/>
      <c r="U845" s="44"/>
    </row>
    <row r="846" ht="12.75" customHeight="1">
      <c r="B846" s="44"/>
      <c r="C846" s="44"/>
      <c r="D846" s="44"/>
      <c r="E846" s="44"/>
      <c r="F846" s="44"/>
      <c r="G846" s="44"/>
      <c r="H846" s="44"/>
      <c r="I846" s="44"/>
      <c r="O846" s="44"/>
      <c r="Q846" s="44"/>
      <c r="R846" s="44"/>
      <c r="S846" s="44"/>
      <c r="T846" s="44"/>
      <c r="U846" s="44"/>
    </row>
    <row r="847" ht="12.75" customHeight="1">
      <c r="B847" s="44"/>
      <c r="C847" s="44"/>
      <c r="D847" s="44"/>
      <c r="E847" s="44"/>
      <c r="F847" s="44"/>
      <c r="G847" s="44"/>
      <c r="H847" s="44"/>
      <c r="I847" s="44"/>
      <c r="O847" s="44"/>
      <c r="Q847" s="44"/>
      <c r="R847" s="44"/>
      <c r="S847" s="44"/>
      <c r="T847" s="44"/>
      <c r="U847" s="44"/>
    </row>
    <row r="848" ht="12.75" customHeight="1">
      <c r="B848" s="44"/>
      <c r="C848" s="44"/>
      <c r="D848" s="44"/>
      <c r="E848" s="44"/>
      <c r="F848" s="44"/>
      <c r="G848" s="44"/>
      <c r="H848" s="44"/>
      <c r="I848" s="44"/>
      <c r="O848" s="44"/>
      <c r="Q848" s="44"/>
      <c r="R848" s="44"/>
      <c r="S848" s="44"/>
      <c r="T848" s="44"/>
      <c r="U848" s="44"/>
    </row>
    <row r="849" ht="12.75" customHeight="1">
      <c r="B849" s="44"/>
      <c r="C849" s="44"/>
      <c r="D849" s="44"/>
      <c r="E849" s="44"/>
      <c r="F849" s="44"/>
      <c r="G849" s="44"/>
      <c r="H849" s="44"/>
      <c r="I849" s="44"/>
      <c r="O849" s="44"/>
      <c r="Q849" s="44"/>
      <c r="R849" s="44"/>
      <c r="S849" s="44"/>
      <c r="T849" s="44"/>
      <c r="U849" s="44"/>
    </row>
    <row r="850" ht="12.75" customHeight="1">
      <c r="B850" s="44"/>
      <c r="C850" s="44"/>
      <c r="D850" s="44"/>
      <c r="E850" s="44"/>
      <c r="F850" s="44"/>
      <c r="G850" s="44"/>
      <c r="H850" s="44"/>
      <c r="I850" s="44"/>
      <c r="O850" s="44"/>
      <c r="Q850" s="44"/>
      <c r="R850" s="44"/>
      <c r="S850" s="44"/>
      <c r="T850" s="44"/>
      <c r="U850" s="44"/>
    </row>
    <row r="851" ht="12.75" customHeight="1">
      <c r="B851" s="44"/>
      <c r="C851" s="44"/>
      <c r="D851" s="44"/>
      <c r="E851" s="44"/>
      <c r="F851" s="44"/>
      <c r="G851" s="44"/>
      <c r="H851" s="44"/>
      <c r="I851" s="44"/>
      <c r="O851" s="44"/>
      <c r="Q851" s="44"/>
      <c r="R851" s="44"/>
      <c r="S851" s="44"/>
      <c r="T851" s="44"/>
      <c r="U851" s="44"/>
    </row>
    <row r="852" ht="12.75" customHeight="1">
      <c r="B852" s="44"/>
      <c r="C852" s="44"/>
      <c r="D852" s="44"/>
      <c r="E852" s="44"/>
      <c r="F852" s="44"/>
      <c r="G852" s="44"/>
      <c r="H852" s="44"/>
      <c r="I852" s="44"/>
      <c r="O852" s="44"/>
      <c r="Q852" s="44"/>
      <c r="R852" s="44"/>
      <c r="S852" s="44"/>
      <c r="T852" s="44"/>
      <c r="U852" s="44"/>
    </row>
    <row r="853" ht="12.75" customHeight="1">
      <c r="B853" s="44"/>
      <c r="C853" s="44"/>
      <c r="D853" s="44"/>
      <c r="E853" s="44"/>
      <c r="F853" s="44"/>
      <c r="G853" s="44"/>
      <c r="H853" s="44"/>
      <c r="I853" s="44"/>
      <c r="O853" s="44"/>
      <c r="Q853" s="44"/>
      <c r="R853" s="44"/>
      <c r="S853" s="44"/>
      <c r="T853" s="44"/>
      <c r="U853" s="44"/>
    </row>
    <row r="854" ht="12.75" customHeight="1">
      <c r="B854" s="44"/>
      <c r="C854" s="44"/>
      <c r="D854" s="44"/>
      <c r="E854" s="44"/>
      <c r="F854" s="44"/>
      <c r="G854" s="44"/>
      <c r="H854" s="44"/>
      <c r="I854" s="44"/>
      <c r="O854" s="44"/>
      <c r="Q854" s="44"/>
      <c r="R854" s="44"/>
      <c r="S854" s="44"/>
      <c r="T854" s="44"/>
      <c r="U854" s="44"/>
    </row>
    <row r="855" ht="12.75" customHeight="1">
      <c r="B855" s="44"/>
      <c r="C855" s="44"/>
      <c r="D855" s="44"/>
      <c r="E855" s="44"/>
      <c r="F855" s="44"/>
      <c r="G855" s="44"/>
      <c r="H855" s="44"/>
      <c r="I855" s="44"/>
      <c r="O855" s="44"/>
      <c r="Q855" s="44"/>
      <c r="R855" s="44"/>
      <c r="S855" s="44"/>
      <c r="T855" s="44"/>
      <c r="U855" s="44"/>
    </row>
    <row r="856" ht="12.75" customHeight="1">
      <c r="B856" s="44"/>
      <c r="C856" s="44"/>
      <c r="D856" s="44"/>
      <c r="E856" s="44"/>
      <c r="F856" s="44"/>
      <c r="G856" s="44"/>
      <c r="H856" s="44"/>
      <c r="I856" s="44"/>
      <c r="O856" s="44"/>
      <c r="Q856" s="44"/>
      <c r="R856" s="44"/>
      <c r="S856" s="44"/>
      <c r="T856" s="44"/>
      <c r="U856" s="44"/>
    </row>
    <row r="857" ht="12.75" customHeight="1">
      <c r="B857" s="44"/>
      <c r="C857" s="44"/>
      <c r="D857" s="44"/>
      <c r="E857" s="44"/>
      <c r="F857" s="44"/>
      <c r="G857" s="44"/>
      <c r="H857" s="44"/>
      <c r="I857" s="44"/>
      <c r="O857" s="44"/>
      <c r="Q857" s="44"/>
      <c r="R857" s="44"/>
      <c r="S857" s="44"/>
      <c r="T857" s="44"/>
      <c r="U857" s="44"/>
    </row>
    <row r="858" ht="12.75" customHeight="1">
      <c r="B858" s="44"/>
      <c r="C858" s="44"/>
      <c r="D858" s="44"/>
      <c r="E858" s="44"/>
      <c r="F858" s="44"/>
      <c r="G858" s="44"/>
      <c r="H858" s="44"/>
      <c r="I858" s="44"/>
      <c r="O858" s="44"/>
      <c r="Q858" s="44"/>
      <c r="R858" s="44"/>
      <c r="S858" s="44"/>
      <c r="T858" s="44"/>
      <c r="U858" s="44"/>
    </row>
    <row r="859" ht="12.75" customHeight="1">
      <c r="B859" s="44"/>
      <c r="C859" s="44"/>
      <c r="D859" s="44"/>
      <c r="E859" s="44"/>
      <c r="F859" s="44"/>
      <c r="G859" s="44"/>
      <c r="H859" s="44"/>
      <c r="I859" s="44"/>
      <c r="O859" s="44"/>
      <c r="Q859" s="44"/>
      <c r="R859" s="44"/>
      <c r="S859" s="44"/>
      <c r="T859" s="44"/>
      <c r="U859" s="44"/>
    </row>
    <row r="860" ht="12.75" customHeight="1">
      <c r="B860" s="44"/>
      <c r="C860" s="44"/>
      <c r="D860" s="44"/>
      <c r="E860" s="44"/>
      <c r="F860" s="44"/>
      <c r="G860" s="44"/>
      <c r="H860" s="44"/>
      <c r="I860" s="44"/>
      <c r="O860" s="44"/>
      <c r="Q860" s="44"/>
      <c r="R860" s="44"/>
      <c r="S860" s="44"/>
      <c r="T860" s="44"/>
      <c r="U860" s="44"/>
    </row>
    <row r="861" ht="12.75" customHeight="1">
      <c r="B861" s="44"/>
      <c r="C861" s="44"/>
      <c r="D861" s="44"/>
      <c r="E861" s="44"/>
      <c r="F861" s="44"/>
      <c r="G861" s="44"/>
      <c r="H861" s="44"/>
      <c r="I861" s="44"/>
      <c r="O861" s="44"/>
      <c r="Q861" s="44"/>
      <c r="R861" s="44"/>
      <c r="S861" s="44"/>
      <c r="T861" s="44"/>
      <c r="U861" s="44"/>
    </row>
    <row r="862" ht="12.75" customHeight="1">
      <c r="B862" s="44"/>
      <c r="C862" s="44"/>
      <c r="D862" s="44"/>
      <c r="E862" s="44"/>
      <c r="F862" s="44"/>
      <c r="G862" s="44"/>
      <c r="H862" s="44"/>
      <c r="I862" s="44"/>
      <c r="O862" s="44"/>
      <c r="Q862" s="44"/>
      <c r="R862" s="44"/>
      <c r="S862" s="44"/>
      <c r="T862" s="44"/>
      <c r="U862" s="44"/>
    </row>
    <row r="863" ht="12.75" customHeight="1">
      <c r="B863" s="44"/>
      <c r="C863" s="44"/>
      <c r="D863" s="44"/>
      <c r="E863" s="44"/>
      <c r="F863" s="44"/>
      <c r="G863" s="44"/>
      <c r="H863" s="44"/>
      <c r="I863" s="44"/>
      <c r="O863" s="44"/>
      <c r="Q863" s="44"/>
      <c r="R863" s="44"/>
      <c r="S863" s="44"/>
      <c r="T863" s="44"/>
      <c r="U863" s="44"/>
    </row>
    <row r="864" ht="12.75" customHeight="1">
      <c r="B864" s="44"/>
      <c r="C864" s="44"/>
      <c r="D864" s="44"/>
      <c r="E864" s="44"/>
      <c r="F864" s="44"/>
      <c r="G864" s="44"/>
      <c r="H864" s="44"/>
      <c r="I864" s="44"/>
      <c r="O864" s="44"/>
      <c r="Q864" s="44"/>
      <c r="R864" s="44"/>
      <c r="S864" s="44"/>
      <c r="T864" s="44"/>
      <c r="U864" s="44"/>
    </row>
    <row r="865" ht="12.75" customHeight="1">
      <c r="B865" s="44"/>
      <c r="C865" s="44"/>
      <c r="D865" s="44"/>
      <c r="E865" s="44"/>
      <c r="F865" s="44"/>
      <c r="G865" s="44"/>
      <c r="H865" s="44"/>
      <c r="I865" s="44"/>
      <c r="O865" s="44"/>
      <c r="Q865" s="44"/>
      <c r="R865" s="44"/>
      <c r="S865" s="44"/>
      <c r="T865" s="44"/>
      <c r="U865" s="44"/>
    </row>
    <row r="866" ht="12.75" customHeight="1">
      <c r="B866" s="44"/>
      <c r="C866" s="44"/>
      <c r="D866" s="44"/>
      <c r="E866" s="44"/>
      <c r="F866" s="44"/>
      <c r="G866" s="44"/>
      <c r="H866" s="44"/>
      <c r="I866" s="44"/>
      <c r="O866" s="44"/>
      <c r="Q866" s="44"/>
      <c r="R866" s="44"/>
      <c r="S866" s="44"/>
      <c r="T866" s="44"/>
      <c r="U866" s="44"/>
    </row>
    <row r="867" ht="12.75" customHeight="1">
      <c r="B867" s="44"/>
      <c r="C867" s="44"/>
      <c r="D867" s="44"/>
      <c r="E867" s="44"/>
      <c r="F867" s="44"/>
      <c r="G867" s="44"/>
      <c r="H867" s="44"/>
      <c r="I867" s="44"/>
      <c r="O867" s="44"/>
      <c r="Q867" s="44"/>
      <c r="R867" s="44"/>
      <c r="S867" s="44"/>
      <c r="T867" s="44"/>
      <c r="U867" s="44"/>
    </row>
    <row r="868" ht="12.75" customHeight="1">
      <c r="B868" s="44"/>
      <c r="C868" s="44"/>
      <c r="D868" s="44"/>
      <c r="E868" s="44"/>
      <c r="F868" s="44"/>
      <c r="G868" s="44"/>
      <c r="H868" s="44"/>
      <c r="I868" s="44"/>
      <c r="O868" s="44"/>
      <c r="Q868" s="44"/>
      <c r="R868" s="44"/>
      <c r="S868" s="44"/>
      <c r="T868" s="44"/>
      <c r="U868" s="44"/>
    </row>
    <row r="869" ht="12.75" customHeight="1">
      <c r="B869" s="44"/>
      <c r="C869" s="44"/>
      <c r="D869" s="44"/>
      <c r="E869" s="44"/>
      <c r="F869" s="44"/>
      <c r="G869" s="44"/>
      <c r="H869" s="44"/>
      <c r="I869" s="44"/>
      <c r="O869" s="44"/>
      <c r="Q869" s="44"/>
      <c r="R869" s="44"/>
      <c r="S869" s="44"/>
      <c r="T869" s="44"/>
      <c r="U869" s="44"/>
    </row>
    <row r="870" ht="12.75" customHeight="1">
      <c r="B870" s="44"/>
      <c r="C870" s="44"/>
      <c r="D870" s="44"/>
      <c r="E870" s="44"/>
      <c r="F870" s="44"/>
      <c r="G870" s="44"/>
      <c r="H870" s="44"/>
      <c r="I870" s="44"/>
      <c r="O870" s="44"/>
      <c r="Q870" s="44"/>
      <c r="R870" s="44"/>
      <c r="S870" s="44"/>
      <c r="T870" s="44"/>
      <c r="U870" s="44"/>
    </row>
    <row r="871" ht="12.75" customHeight="1">
      <c r="B871" s="44"/>
      <c r="C871" s="44"/>
      <c r="D871" s="44"/>
      <c r="E871" s="44"/>
      <c r="F871" s="44"/>
      <c r="G871" s="44"/>
      <c r="H871" s="44"/>
      <c r="I871" s="44"/>
      <c r="O871" s="44"/>
      <c r="Q871" s="44"/>
      <c r="R871" s="44"/>
      <c r="S871" s="44"/>
      <c r="T871" s="44"/>
      <c r="U871" s="44"/>
    </row>
    <row r="872" ht="12.75" customHeight="1">
      <c r="B872" s="44"/>
      <c r="C872" s="44"/>
      <c r="D872" s="44"/>
      <c r="E872" s="44"/>
      <c r="F872" s="44"/>
      <c r="G872" s="44"/>
      <c r="H872" s="44"/>
      <c r="I872" s="44"/>
      <c r="O872" s="44"/>
      <c r="Q872" s="44"/>
      <c r="R872" s="44"/>
      <c r="S872" s="44"/>
      <c r="T872" s="44"/>
      <c r="U872" s="44"/>
    </row>
    <row r="873" ht="12.75" customHeight="1">
      <c r="B873" s="44"/>
      <c r="C873" s="44"/>
      <c r="D873" s="44"/>
      <c r="E873" s="44"/>
      <c r="F873" s="44"/>
      <c r="G873" s="44"/>
      <c r="H873" s="44"/>
      <c r="I873" s="44"/>
      <c r="O873" s="44"/>
      <c r="Q873" s="44"/>
      <c r="R873" s="44"/>
      <c r="S873" s="44"/>
      <c r="T873" s="44"/>
      <c r="U873" s="44"/>
    </row>
    <row r="874" ht="12.75" customHeight="1">
      <c r="B874" s="44"/>
      <c r="C874" s="44"/>
      <c r="D874" s="44"/>
      <c r="E874" s="44"/>
      <c r="F874" s="44"/>
      <c r="G874" s="44"/>
      <c r="H874" s="44"/>
      <c r="I874" s="44"/>
      <c r="O874" s="44"/>
      <c r="Q874" s="44"/>
      <c r="R874" s="44"/>
      <c r="S874" s="44"/>
      <c r="T874" s="44"/>
      <c r="U874" s="44"/>
    </row>
    <row r="875" ht="12.75" customHeight="1">
      <c r="B875" s="44"/>
      <c r="C875" s="44"/>
      <c r="D875" s="44"/>
      <c r="E875" s="44"/>
      <c r="F875" s="44"/>
      <c r="G875" s="44"/>
      <c r="H875" s="44"/>
      <c r="I875" s="44"/>
      <c r="O875" s="44"/>
      <c r="Q875" s="44"/>
      <c r="R875" s="44"/>
      <c r="S875" s="44"/>
      <c r="T875" s="44"/>
      <c r="U875" s="44"/>
    </row>
    <row r="876" ht="12.75" customHeight="1">
      <c r="B876" s="44"/>
      <c r="C876" s="44"/>
      <c r="D876" s="44"/>
      <c r="E876" s="44"/>
      <c r="F876" s="44"/>
      <c r="G876" s="44"/>
      <c r="H876" s="44"/>
      <c r="I876" s="44"/>
      <c r="O876" s="44"/>
      <c r="Q876" s="44"/>
      <c r="R876" s="44"/>
      <c r="S876" s="44"/>
      <c r="T876" s="44"/>
      <c r="U876" s="44"/>
    </row>
    <row r="877" ht="12.75" customHeight="1">
      <c r="B877" s="44"/>
      <c r="C877" s="44"/>
      <c r="D877" s="44"/>
      <c r="E877" s="44"/>
      <c r="F877" s="44"/>
      <c r="G877" s="44"/>
      <c r="H877" s="44"/>
      <c r="I877" s="44"/>
      <c r="O877" s="44"/>
      <c r="Q877" s="44"/>
      <c r="R877" s="44"/>
      <c r="S877" s="44"/>
      <c r="T877" s="44"/>
      <c r="U877" s="44"/>
    </row>
    <row r="878" ht="12.75" customHeight="1">
      <c r="B878" s="44"/>
      <c r="C878" s="44"/>
      <c r="D878" s="44"/>
      <c r="E878" s="44"/>
      <c r="F878" s="44"/>
      <c r="G878" s="44"/>
      <c r="H878" s="44"/>
      <c r="I878" s="44"/>
      <c r="O878" s="44"/>
      <c r="Q878" s="44"/>
      <c r="R878" s="44"/>
      <c r="S878" s="44"/>
      <c r="T878" s="44"/>
      <c r="U878" s="44"/>
    </row>
    <row r="879" ht="12.75" customHeight="1">
      <c r="B879" s="44"/>
      <c r="C879" s="44"/>
      <c r="D879" s="44"/>
      <c r="E879" s="44"/>
      <c r="F879" s="44"/>
      <c r="G879" s="44"/>
      <c r="H879" s="44"/>
      <c r="I879" s="44"/>
      <c r="O879" s="44"/>
      <c r="Q879" s="44"/>
      <c r="R879" s="44"/>
      <c r="S879" s="44"/>
      <c r="T879" s="44"/>
      <c r="U879" s="44"/>
    </row>
    <row r="880" ht="12.75" customHeight="1">
      <c r="B880" s="44"/>
      <c r="C880" s="44"/>
      <c r="D880" s="44"/>
      <c r="E880" s="44"/>
      <c r="F880" s="44"/>
      <c r="G880" s="44"/>
      <c r="H880" s="44"/>
      <c r="I880" s="44"/>
      <c r="O880" s="44"/>
      <c r="Q880" s="44"/>
      <c r="R880" s="44"/>
      <c r="S880" s="44"/>
      <c r="T880" s="44"/>
      <c r="U880" s="44"/>
    </row>
    <row r="881" ht="12.75" customHeight="1">
      <c r="B881" s="44"/>
      <c r="C881" s="44"/>
      <c r="D881" s="44"/>
      <c r="E881" s="44"/>
      <c r="F881" s="44"/>
      <c r="G881" s="44"/>
      <c r="H881" s="44"/>
      <c r="I881" s="44"/>
      <c r="O881" s="44"/>
      <c r="Q881" s="44"/>
      <c r="R881" s="44"/>
      <c r="S881" s="44"/>
      <c r="T881" s="44"/>
      <c r="U881" s="44"/>
    </row>
    <row r="882" ht="12.75" customHeight="1">
      <c r="B882" s="44"/>
      <c r="C882" s="44"/>
      <c r="D882" s="44"/>
      <c r="E882" s="44"/>
      <c r="F882" s="44"/>
      <c r="G882" s="44"/>
      <c r="H882" s="44"/>
      <c r="I882" s="44"/>
      <c r="O882" s="44"/>
      <c r="Q882" s="44"/>
      <c r="R882" s="44"/>
      <c r="S882" s="44"/>
      <c r="T882" s="44"/>
      <c r="U882" s="44"/>
    </row>
    <row r="883" ht="12.75" customHeight="1">
      <c r="B883" s="44"/>
      <c r="C883" s="44"/>
      <c r="D883" s="44"/>
      <c r="E883" s="44"/>
      <c r="F883" s="44"/>
      <c r="G883" s="44"/>
      <c r="H883" s="44"/>
      <c r="I883" s="44"/>
      <c r="O883" s="44"/>
      <c r="Q883" s="44"/>
      <c r="R883" s="44"/>
      <c r="S883" s="44"/>
      <c r="T883" s="44"/>
      <c r="U883" s="44"/>
    </row>
    <row r="884" ht="12.75" customHeight="1">
      <c r="B884" s="44"/>
      <c r="C884" s="44"/>
      <c r="D884" s="44"/>
      <c r="E884" s="44"/>
      <c r="F884" s="44"/>
      <c r="G884" s="44"/>
      <c r="H884" s="44"/>
      <c r="I884" s="44"/>
      <c r="O884" s="44"/>
      <c r="Q884" s="44"/>
      <c r="R884" s="44"/>
      <c r="S884" s="44"/>
      <c r="T884" s="44"/>
      <c r="U884" s="44"/>
    </row>
    <row r="885" ht="12.75" customHeight="1">
      <c r="B885" s="44"/>
      <c r="C885" s="44"/>
      <c r="D885" s="44"/>
      <c r="E885" s="44"/>
      <c r="F885" s="44"/>
      <c r="G885" s="44"/>
      <c r="H885" s="44"/>
      <c r="I885" s="44"/>
      <c r="O885" s="44"/>
      <c r="Q885" s="44"/>
      <c r="R885" s="44"/>
      <c r="S885" s="44"/>
      <c r="T885" s="44"/>
      <c r="U885" s="44"/>
    </row>
    <row r="886" ht="12.75" customHeight="1">
      <c r="B886" s="44"/>
      <c r="C886" s="44"/>
      <c r="D886" s="44"/>
      <c r="E886" s="44"/>
      <c r="F886" s="44"/>
      <c r="G886" s="44"/>
      <c r="H886" s="44"/>
      <c r="I886" s="44"/>
      <c r="O886" s="44"/>
      <c r="Q886" s="44"/>
      <c r="R886" s="44"/>
      <c r="S886" s="44"/>
      <c r="T886" s="44"/>
      <c r="U886" s="44"/>
    </row>
    <row r="887" ht="12.75" customHeight="1">
      <c r="B887" s="44"/>
      <c r="C887" s="44"/>
      <c r="D887" s="44"/>
      <c r="E887" s="44"/>
      <c r="F887" s="44"/>
      <c r="G887" s="44"/>
      <c r="H887" s="44"/>
      <c r="I887" s="44"/>
      <c r="O887" s="44"/>
      <c r="Q887" s="44"/>
      <c r="R887" s="44"/>
      <c r="S887" s="44"/>
      <c r="T887" s="44"/>
      <c r="U887" s="44"/>
    </row>
    <row r="888" ht="12.75" customHeight="1">
      <c r="B888" s="44"/>
      <c r="C888" s="44"/>
      <c r="D888" s="44"/>
      <c r="E888" s="44"/>
      <c r="F888" s="44"/>
      <c r="G888" s="44"/>
      <c r="H888" s="44"/>
      <c r="I888" s="44"/>
      <c r="O888" s="44"/>
      <c r="Q888" s="44"/>
      <c r="R888" s="44"/>
      <c r="S888" s="44"/>
      <c r="T888" s="44"/>
      <c r="U888" s="44"/>
    </row>
    <row r="889" ht="12.75" customHeight="1">
      <c r="B889" s="44"/>
      <c r="C889" s="44"/>
      <c r="D889" s="44"/>
      <c r="E889" s="44"/>
      <c r="F889" s="44"/>
      <c r="G889" s="44"/>
      <c r="H889" s="44"/>
      <c r="I889" s="44"/>
      <c r="O889" s="44"/>
      <c r="Q889" s="44"/>
      <c r="R889" s="44"/>
      <c r="S889" s="44"/>
      <c r="T889" s="44"/>
      <c r="U889" s="44"/>
    </row>
    <row r="890" ht="12.75" customHeight="1">
      <c r="B890" s="44"/>
      <c r="C890" s="44"/>
      <c r="D890" s="44"/>
      <c r="E890" s="44"/>
      <c r="F890" s="44"/>
      <c r="G890" s="44"/>
      <c r="H890" s="44"/>
      <c r="I890" s="44"/>
      <c r="O890" s="44"/>
      <c r="Q890" s="44"/>
      <c r="R890" s="44"/>
      <c r="S890" s="44"/>
      <c r="T890" s="44"/>
      <c r="U890" s="44"/>
    </row>
    <row r="891" ht="12.75" customHeight="1">
      <c r="B891" s="44"/>
      <c r="C891" s="44"/>
      <c r="D891" s="44"/>
      <c r="E891" s="44"/>
      <c r="F891" s="44"/>
      <c r="G891" s="44"/>
      <c r="H891" s="44"/>
      <c r="I891" s="44"/>
      <c r="O891" s="44"/>
      <c r="Q891" s="44"/>
      <c r="R891" s="44"/>
      <c r="S891" s="44"/>
      <c r="T891" s="44"/>
      <c r="U891" s="44"/>
    </row>
    <row r="892" ht="12.75" customHeight="1">
      <c r="B892" s="44"/>
      <c r="C892" s="44"/>
      <c r="D892" s="44"/>
      <c r="E892" s="44"/>
      <c r="F892" s="44"/>
      <c r="G892" s="44"/>
      <c r="H892" s="44"/>
      <c r="I892" s="44"/>
      <c r="O892" s="44"/>
      <c r="Q892" s="44"/>
      <c r="R892" s="44"/>
      <c r="S892" s="44"/>
      <c r="T892" s="44"/>
      <c r="U892" s="44"/>
    </row>
    <row r="893" ht="12.75" customHeight="1">
      <c r="B893" s="44"/>
      <c r="C893" s="44"/>
      <c r="D893" s="44"/>
      <c r="E893" s="44"/>
      <c r="F893" s="44"/>
      <c r="G893" s="44"/>
      <c r="H893" s="44"/>
      <c r="I893" s="44"/>
      <c r="O893" s="44"/>
      <c r="Q893" s="44"/>
      <c r="R893" s="44"/>
      <c r="S893" s="44"/>
      <c r="T893" s="44"/>
      <c r="U893" s="44"/>
    </row>
    <row r="894" ht="12.75" customHeight="1">
      <c r="B894" s="44"/>
      <c r="C894" s="44"/>
      <c r="D894" s="44"/>
      <c r="E894" s="44"/>
      <c r="F894" s="44"/>
      <c r="G894" s="44"/>
      <c r="H894" s="44"/>
      <c r="I894" s="44"/>
      <c r="O894" s="44"/>
      <c r="Q894" s="44"/>
      <c r="R894" s="44"/>
      <c r="S894" s="44"/>
      <c r="T894" s="44"/>
      <c r="U894" s="44"/>
    </row>
    <row r="895" ht="12.75" customHeight="1">
      <c r="B895" s="44"/>
      <c r="C895" s="44"/>
      <c r="D895" s="44"/>
      <c r="E895" s="44"/>
      <c r="F895" s="44"/>
      <c r="G895" s="44"/>
      <c r="H895" s="44"/>
      <c r="I895" s="44"/>
      <c r="O895" s="44"/>
      <c r="Q895" s="44"/>
      <c r="R895" s="44"/>
      <c r="S895" s="44"/>
      <c r="T895" s="44"/>
      <c r="U895" s="44"/>
    </row>
    <row r="896" ht="12.75" customHeight="1">
      <c r="B896" s="44"/>
      <c r="C896" s="44"/>
      <c r="D896" s="44"/>
      <c r="E896" s="44"/>
      <c r="F896" s="44"/>
      <c r="G896" s="44"/>
      <c r="H896" s="44"/>
      <c r="I896" s="44"/>
      <c r="O896" s="44"/>
      <c r="Q896" s="44"/>
      <c r="R896" s="44"/>
      <c r="S896" s="44"/>
      <c r="T896" s="44"/>
      <c r="U896" s="44"/>
    </row>
    <row r="897" ht="12.75" customHeight="1">
      <c r="B897" s="44"/>
      <c r="C897" s="44"/>
      <c r="D897" s="44"/>
      <c r="E897" s="44"/>
      <c r="F897" s="44"/>
      <c r="G897" s="44"/>
      <c r="H897" s="44"/>
      <c r="I897" s="44"/>
      <c r="O897" s="44"/>
      <c r="Q897" s="44"/>
      <c r="R897" s="44"/>
      <c r="S897" s="44"/>
      <c r="T897" s="44"/>
      <c r="U897" s="44"/>
    </row>
    <row r="898" ht="12.75" customHeight="1">
      <c r="B898" s="44"/>
      <c r="C898" s="44"/>
      <c r="D898" s="44"/>
      <c r="E898" s="44"/>
      <c r="F898" s="44"/>
      <c r="G898" s="44"/>
      <c r="H898" s="44"/>
      <c r="I898" s="44"/>
      <c r="O898" s="44"/>
      <c r="Q898" s="44"/>
      <c r="R898" s="44"/>
      <c r="S898" s="44"/>
      <c r="T898" s="44"/>
      <c r="U898" s="44"/>
    </row>
    <row r="899" ht="12.75" customHeight="1">
      <c r="B899" s="44"/>
      <c r="C899" s="44"/>
      <c r="D899" s="44"/>
      <c r="E899" s="44"/>
      <c r="F899" s="44"/>
      <c r="G899" s="44"/>
      <c r="H899" s="44"/>
      <c r="I899" s="44"/>
      <c r="O899" s="44"/>
      <c r="Q899" s="44"/>
      <c r="R899" s="44"/>
      <c r="S899" s="44"/>
      <c r="T899" s="44"/>
      <c r="U899" s="44"/>
    </row>
    <row r="900" ht="12.75" customHeight="1">
      <c r="B900" s="44"/>
      <c r="C900" s="44"/>
      <c r="D900" s="44"/>
      <c r="E900" s="44"/>
      <c r="F900" s="44"/>
      <c r="G900" s="44"/>
      <c r="H900" s="44"/>
      <c r="I900" s="44"/>
      <c r="O900" s="44"/>
      <c r="Q900" s="44"/>
      <c r="R900" s="44"/>
      <c r="S900" s="44"/>
      <c r="T900" s="44"/>
      <c r="U900" s="44"/>
    </row>
    <row r="901" ht="12.75" customHeight="1">
      <c r="B901" s="44"/>
      <c r="C901" s="44"/>
      <c r="D901" s="44"/>
      <c r="E901" s="44"/>
      <c r="F901" s="44"/>
      <c r="G901" s="44"/>
      <c r="H901" s="44"/>
      <c r="I901" s="44"/>
      <c r="O901" s="44"/>
      <c r="Q901" s="44"/>
      <c r="R901" s="44"/>
      <c r="S901" s="44"/>
      <c r="T901" s="44"/>
      <c r="U901" s="44"/>
    </row>
    <row r="902" ht="12.75" customHeight="1">
      <c r="B902" s="44"/>
      <c r="C902" s="44"/>
      <c r="D902" s="44"/>
      <c r="E902" s="44"/>
      <c r="F902" s="44"/>
      <c r="G902" s="44"/>
      <c r="H902" s="44"/>
      <c r="I902" s="44"/>
      <c r="O902" s="44"/>
      <c r="Q902" s="44"/>
      <c r="R902" s="44"/>
      <c r="S902" s="44"/>
      <c r="T902" s="44"/>
      <c r="U902" s="44"/>
    </row>
    <row r="903" ht="12.75" customHeight="1">
      <c r="B903" s="44"/>
      <c r="C903" s="44"/>
      <c r="D903" s="44"/>
      <c r="E903" s="44"/>
      <c r="F903" s="44"/>
      <c r="G903" s="44"/>
      <c r="H903" s="44"/>
      <c r="I903" s="44"/>
      <c r="O903" s="44"/>
      <c r="Q903" s="44"/>
      <c r="R903" s="44"/>
      <c r="S903" s="44"/>
      <c r="T903" s="44"/>
      <c r="U903" s="44"/>
    </row>
    <row r="904" ht="12.75" customHeight="1">
      <c r="B904" s="44"/>
      <c r="C904" s="44"/>
      <c r="D904" s="44"/>
      <c r="E904" s="44"/>
      <c r="F904" s="44"/>
      <c r="G904" s="44"/>
      <c r="H904" s="44"/>
      <c r="I904" s="44"/>
      <c r="O904" s="44"/>
      <c r="Q904" s="44"/>
      <c r="R904" s="44"/>
      <c r="S904" s="44"/>
      <c r="T904" s="44"/>
      <c r="U904" s="44"/>
    </row>
    <row r="905" ht="12.75" customHeight="1">
      <c r="B905" s="44"/>
      <c r="C905" s="44"/>
      <c r="D905" s="44"/>
      <c r="E905" s="44"/>
      <c r="F905" s="44"/>
      <c r="G905" s="44"/>
      <c r="H905" s="44"/>
      <c r="I905" s="44"/>
      <c r="O905" s="44"/>
      <c r="Q905" s="44"/>
      <c r="R905" s="44"/>
      <c r="S905" s="44"/>
      <c r="T905" s="44"/>
      <c r="U905" s="44"/>
    </row>
    <row r="906" ht="12.75" customHeight="1">
      <c r="B906" s="44"/>
      <c r="C906" s="44"/>
      <c r="D906" s="44"/>
      <c r="E906" s="44"/>
      <c r="F906" s="44"/>
      <c r="G906" s="44"/>
      <c r="H906" s="44"/>
      <c r="I906" s="44"/>
      <c r="O906" s="44"/>
      <c r="Q906" s="44"/>
      <c r="R906" s="44"/>
      <c r="S906" s="44"/>
      <c r="T906" s="44"/>
      <c r="U906" s="44"/>
    </row>
    <row r="907" ht="12.75" customHeight="1">
      <c r="B907" s="44"/>
      <c r="C907" s="44"/>
      <c r="D907" s="44"/>
      <c r="E907" s="44"/>
      <c r="F907" s="44"/>
      <c r="G907" s="44"/>
      <c r="H907" s="44"/>
      <c r="I907" s="44"/>
      <c r="O907" s="44"/>
      <c r="Q907" s="44"/>
      <c r="R907" s="44"/>
      <c r="S907" s="44"/>
      <c r="T907" s="44"/>
      <c r="U907" s="44"/>
    </row>
    <row r="908" ht="12.75" customHeight="1">
      <c r="B908" s="44"/>
      <c r="C908" s="44"/>
      <c r="D908" s="44"/>
      <c r="E908" s="44"/>
      <c r="F908" s="44"/>
      <c r="G908" s="44"/>
      <c r="H908" s="44"/>
      <c r="I908" s="44"/>
      <c r="O908" s="44"/>
      <c r="Q908" s="44"/>
      <c r="R908" s="44"/>
      <c r="S908" s="44"/>
      <c r="T908" s="44"/>
      <c r="U908" s="44"/>
    </row>
    <row r="909" ht="12.75" customHeight="1">
      <c r="B909" s="44"/>
      <c r="C909" s="44"/>
      <c r="D909" s="44"/>
      <c r="E909" s="44"/>
      <c r="F909" s="44"/>
      <c r="G909" s="44"/>
      <c r="H909" s="44"/>
      <c r="I909" s="44"/>
      <c r="O909" s="44"/>
      <c r="Q909" s="44"/>
      <c r="R909" s="44"/>
      <c r="S909" s="44"/>
      <c r="T909" s="44"/>
      <c r="U909" s="44"/>
    </row>
    <row r="910" ht="12.75" customHeight="1">
      <c r="B910" s="44"/>
      <c r="C910" s="44"/>
      <c r="D910" s="44"/>
      <c r="E910" s="44"/>
      <c r="F910" s="44"/>
      <c r="G910" s="44"/>
      <c r="H910" s="44"/>
      <c r="I910" s="44"/>
      <c r="O910" s="44"/>
      <c r="Q910" s="44"/>
      <c r="R910" s="44"/>
      <c r="S910" s="44"/>
      <c r="T910" s="44"/>
      <c r="U910" s="44"/>
    </row>
    <row r="911" ht="12.75" customHeight="1">
      <c r="B911" s="44"/>
      <c r="C911" s="44"/>
      <c r="D911" s="44"/>
      <c r="E911" s="44"/>
      <c r="F911" s="44"/>
      <c r="G911" s="44"/>
      <c r="H911" s="44"/>
      <c r="I911" s="44"/>
      <c r="O911" s="44"/>
      <c r="Q911" s="44"/>
      <c r="R911" s="44"/>
      <c r="S911" s="44"/>
      <c r="T911" s="44"/>
      <c r="U911" s="44"/>
    </row>
    <row r="912" ht="12.75" customHeight="1">
      <c r="B912" s="44"/>
      <c r="C912" s="44"/>
      <c r="D912" s="44"/>
      <c r="E912" s="44"/>
      <c r="F912" s="44"/>
      <c r="G912" s="44"/>
      <c r="H912" s="44"/>
      <c r="I912" s="44"/>
      <c r="O912" s="44"/>
      <c r="Q912" s="44"/>
      <c r="R912" s="44"/>
      <c r="S912" s="44"/>
      <c r="T912" s="44"/>
      <c r="U912" s="44"/>
    </row>
    <row r="913" ht="12.75" customHeight="1">
      <c r="B913" s="44"/>
      <c r="C913" s="44"/>
      <c r="D913" s="44"/>
      <c r="E913" s="44"/>
      <c r="F913" s="44"/>
      <c r="G913" s="44"/>
      <c r="H913" s="44"/>
      <c r="I913" s="44"/>
      <c r="O913" s="44"/>
      <c r="Q913" s="44"/>
      <c r="R913" s="44"/>
      <c r="S913" s="44"/>
      <c r="T913" s="44"/>
      <c r="U913" s="44"/>
    </row>
    <row r="914" ht="12.75" customHeight="1">
      <c r="B914" s="44"/>
      <c r="C914" s="44"/>
      <c r="D914" s="44"/>
      <c r="E914" s="44"/>
      <c r="F914" s="44"/>
      <c r="G914" s="44"/>
      <c r="H914" s="44"/>
      <c r="I914" s="44"/>
      <c r="O914" s="44"/>
      <c r="Q914" s="44"/>
      <c r="R914" s="44"/>
      <c r="S914" s="44"/>
      <c r="T914" s="44"/>
      <c r="U914" s="44"/>
    </row>
    <row r="915" ht="12.75" customHeight="1">
      <c r="B915" s="44"/>
      <c r="C915" s="44"/>
      <c r="D915" s="44"/>
      <c r="E915" s="44"/>
      <c r="F915" s="44"/>
      <c r="G915" s="44"/>
      <c r="H915" s="44"/>
      <c r="I915" s="44"/>
      <c r="O915" s="44"/>
      <c r="Q915" s="44"/>
      <c r="R915" s="44"/>
      <c r="S915" s="44"/>
      <c r="T915" s="44"/>
      <c r="U915" s="44"/>
    </row>
    <row r="916" ht="12.75" customHeight="1">
      <c r="B916" s="44"/>
      <c r="C916" s="44"/>
      <c r="D916" s="44"/>
      <c r="E916" s="44"/>
      <c r="F916" s="44"/>
      <c r="G916" s="44"/>
      <c r="H916" s="44"/>
      <c r="I916" s="44"/>
      <c r="O916" s="44"/>
      <c r="Q916" s="44"/>
      <c r="R916" s="44"/>
      <c r="S916" s="44"/>
      <c r="T916" s="44"/>
      <c r="U916" s="44"/>
    </row>
    <row r="917" ht="12.75" customHeight="1">
      <c r="B917" s="44"/>
      <c r="C917" s="44"/>
      <c r="D917" s="44"/>
      <c r="E917" s="44"/>
      <c r="F917" s="44"/>
      <c r="G917" s="44"/>
      <c r="H917" s="44"/>
      <c r="I917" s="44"/>
      <c r="O917" s="44"/>
      <c r="Q917" s="44"/>
      <c r="R917" s="44"/>
      <c r="S917" s="44"/>
      <c r="T917" s="44"/>
      <c r="U917" s="44"/>
    </row>
    <row r="918" ht="12.75" customHeight="1">
      <c r="B918" s="44"/>
      <c r="C918" s="44"/>
      <c r="D918" s="44"/>
      <c r="E918" s="44"/>
      <c r="F918" s="44"/>
      <c r="G918" s="44"/>
      <c r="H918" s="44"/>
      <c r="I918" s="44"/>
      <c r="O918" s="44"/>
      <c r="Q918" s="44"/>
      <c r="R918" s="44"/>
      <c r="S918" s="44"/>
      <c r="T918" s="44"/>
      <c r="U918" s="44"/>
    </row>
    <row r="919" ht="12.75" customHeight="1">
      <c r="B919" s="44"/>
      <c r="C919" s="44"/>
      <c r="D919" s="44"/>
      <c r="E919" s="44"/>
      <c r="F919" s="44"/>
      <c r="G919" s="44"/>
      <c r="H919" s="44"/>
      <c r="I919" s="44"/>
      <c r="O919" s="44"/>
      <c r="Q919" s="44"/>
      <c r="R919" s="44"/>
      <c r="S919" s="44"/>
      <c r="T919" s="44"/>
      <c r="U919" s="44"/>
    </row>
    <row r="920" ht="12.75" customHeight="1">
      <c r="B920" s="44"/>
      <c r="C920" s="44"/>
      <c r="D920" s="44"/>
      <c r="E920" s="44"/>
      <c r="F920" s="44"/>
      <c r="G920" s="44"/>
      <c r="H920" s="44"/>
      <c r="I920" s="44"/>
      <c r="O920" s="44"/>
      <c r="Q920" s="44"/>
      <c r="R920" s="44"/>
      <c r="S920" s="44"/>
      <c r="T920" s="44"/>
      <c r="U920" s="44"/>
    </row>
    <row r="921" ht="12.75" customHeight="1">
      <c r="B921" s="44"/>
      <c r="C921" s="44"/>
      <c r="D921" s="44"/>
      <c r="E921" s="44"/>
      <c r="F921" s="44"/>
      <c r="G921" s="44"/>
      <c r="H921" s="44"/>
      <c r="I921" s="44"/>
      <c r="O921" s="44"/>
      <c r="Q921" s="44"/>
      <c r="R921" s="44"/>
      <c r="S921" s="44"/>
      <c r="T921" s="44"/>
      <c r="U921" s="44"/>
    </row>
    <row r="922" ht="12.75" customHeight="1">
      <c r="B922" s="44"/>
      <c r="C922" s="44"/>
      <c r="D922" s="44"/>
      <c r="E922" s="44"/>
      <c r="F922" s="44"/>
      <c r="G922" s="44"/>
      <c r="H922" s="44"/>
      <c r="I922" s="44"/>
      <c r="O922" s="44"/>
      <c r="Q922" s="44"/>
      <c r="R922" s="44"/>
      <c r="S922" s="44"/>
      <c r="T922" s="44"/>
      <c r="U922" s="44"/>
    </row>
    <row r="923" ht="12.75" customHeight="1">
      <c r="B923" s="44"/>
      <c r="C923" s="44"/>
      <c r="D923" s="44"/>
      <c r="E923" s="44"/>
      <c r="F923" s="44"/>
      <c r="G923" s="44"/>
      <c r="H923" s="44"/>
      <c r="I923" s="44"/>
      <c r="O923" s="44"/>
      <c r="Q923" s="44"/>
      <c r="R923" s="44"/>
      <c r="S923" s="44"/>
      <c r="T923" s="44"/>
      <c r="U923" s="44"/>
    </row>
    <row r="924" ht="12.75" customHeight="1">
      <c r="B924" s="44"/>
      <c r="C924" s="44"/>
      <c r="D924" s="44"/>
      <c r="E924" s="44"/>
      <c r="F924" s="44"/>
      <c r="G924" s="44"/>
      <c r="H924" s="44"/>
      <c r="I924" s="44"/>
      <c r="O924" s="44"/>
      <c r="Q924" s="44"/>
      <c r="R924" s="44"/>
      <c r="S924" s="44"/>
      <c r="T924" s="44"/>
      <c r="U924" s="44"/>
    </row>
    <row r="925" ht="12.75" customHeight="1">
      <c r="B925" s="44"/>
      <c r="C925" s="44"/>
      <c r="D925" s="44"/>
      <c r="E925" s="44"/>
      <c r="F925" s="44"/>
      <c r="G925" s="44"/>
      <c r="H925" s="44"/>
      <c r="I925" s="44"/>
      <c r="O925" s="44"/>
      <c r="Q925" s="44"/>
      <c r="R925" s="44"/>
      <c r="S925" s="44"/>
      <c r="T925" s="44"/>
      <c r="U925" s="44"/>
    </row>
    <row r="926" ht="12.75" customHeight="1">
      <c r="B926" s="44"/>
      <c r="C926" s="44"/>
      <c r="D926" s="44"/>
      <c r="E926" s="44"/>
      <c r="F926" s="44"/>
      <c r="G926" s="44"/>
      <c r="H926" s="44"/>
      <c r="I926" s="44"/>
      <c r="O926" s="44"/>
      <c r="Q926" s="44"/>
      <c r="R926" s="44"/>
      <c r="S926" s="44"/>
      <c r="T926" s="44"/>
      <c r="U926" s="44"/>
    </row>
    <row r="927" ht="12.75" customHeight="1">
      <c r="B927" s="44"/>
      <c r="C927" s="44"/>
      <c r="D927" s="44"/>
      <c r="E927" s="44"/>
      <c r="F927" s="44"/>
      <c r="G927" s="44"/>
      <c r="H927" s="44"/>
      <c r="I927" s="44"/>
      <c r="O927" s="44"/>
      <c r="Q927" s="44"/>
      <c r="R927" s="44"/>
      <c r="S927" s="44"/>
      <c r="T927" s="44"/>
      <c r="U927" s="44"/>
    </row>
    <row r="928" ht="12.75" customHeight="1">
      <c r="B928" s="44"/>
      <c r="C928" s="44"/>
      <c r="D928" s="44"/>
      <c r="E928" s="44"/>
      <c r="F928" s="44"/>
      <c r="G928" s="44"/>
      <c r="H928" s="44"/>
      <c r="I928" s="44"/>
      <c r="O928" s="44"/>
      <c r="Q928" s="44"/>
      <c r="R928" s="44"/>
      <c r="S928" s="44"/>
      <c r="T928" s="44"/>
      <c r="U928" s="44"/>
    </row>
    <row r="929" ht="12.75" customHeight="1">
      <c r="B929" s="44"/>
      <c r="C929" s="44"/>
      <c r="D929" s="44"/>
      <c r="E929" s="44"/>
      <c r="F929" s="44"/>
      <c r="G929" s="44"/>
      <c r="H929" s="44"/>
      <c r="I929" s="44"/>
      <c r="O929" s="44"/>
      <c r="Q929" s="44"/>
      <c r="R929" s="44"/>
      <c r="S929" s="44"/>
      <c r="T929" s="44"/>
      <c r="U929" s="44"/>
    </row>
    <row r="930" ht="12.75" customHeight="1">
      <c r="B930" s="44"/>
      <c r="C930" s="44"/>
      <c r="D930" s="44"/>
      <c r="E930" s="44"/>
      <c r="F930" s="44"/>
      <c r="G930" s="44"/>
      <c r="H930" s="44"/>
      <c r="I930" s="44"/>
      <c r="O930" s="44"/>
      <c r="Q930" s="44"/>
      <c r="R930" s="44"/>
      <c r="S930" s="44"/>
      <c r="T930" s="44"/>
      <c r="U930" s="44"/>
    </row>
    <row r="931" ht="12.75" customHeight="1">
      <c r="B931" s="44"/>
      <c r="C931" s="44"/>
      <c r="D931" s="44"/>
      <c r="E931" s="44"/>
      <c r="F931" s="44"/>
      <c r="G931" s="44"/>
      <c r="H931" s="44"/>
      <c r="I931" s="44"/>
      <c r="O931" s="44"/>
      <c r="Q931" s="44"/>
      <c r="R931" s="44"/>
      <c r="S931" s="44"/>
      <c r="T931" s="44"/>
      <c r="U931" s="44"/>
    </row>
    <row r="932" ht="12.75" customHeight="1">
      <c r="B932" s="44"/>
      <c r="C932" s="44"/>
      <c r="D932" s="44"/>
      <c r="E932" s="44"/>
      <c r="F932" s="44"/>
      <c r="G932" s="44"/>
      <c r="H932" s="44"/>
      <c r="I932" s="44"/>
      <c r="O932" s="44"/>
      <c r="Q932" s="44"/>
      <c r="R932" s="44"/>
      <c r="S932" s="44"/>
      <c r="T932" s="44"/>
      <c r="U932" s="44"/>
    </row>
    <row r="933" ht="12.75" customHeight="1">
      <c r="B933" s="44"/>
      <c r="C933" s="44"/>
      <c r="D933" s="44"/>
      <c r="E933" s="44"/>
      <c r="F933" s="44"/>
      <c r="G933" s="44"/>
      <c r="H933" s="44"/>
      <c r="I933" s="44"/>
      <c r="O933" s="44"/>
      <c r="Q933" s="44"/>
      <c r="R933" s="44"/>
      <c r="S933" s="44"/>
      <c r="T933" s="44"/>
      <c r="U933" s="44"/>
    </row>
    <row r="934" ht="12.75" customHeight="1">
      <c r="B934" s="44"/>
      <c r="C934" s="44"/>
      <c r="D934" s="44"/>
      <c r="E934" s="44"/>
      <c r="F934" s="44"/>
      <c r="G934" s="44"/>
      <c r="H934" s="44"/>
      <c r="I934" s="44"/>
      <c r="O934" s="44"/>
      <c r="Q934" s="44"/>
      <c r="R934" s="44"/>
      <c r="S934" s="44"/>
      <c r="T934" s="44"/>
      <c r="U934" s="44"/>
    </row>
    <row r="935" ht="12.75" customHeight="1">
      <c r="B935" s="44"/>
      <c r="C935" s="44"/>
      <c r="D935" s="44"/>
      <c r="E935" s="44"/>
      <c r="F935" s="44"/>
      <c r="G935" s="44"/>
      <c r="H935" s="44"/>
      <c r="I935" s="44"/>
      <c r="O935" s="44"/>
      <c r="Q935" s="44"/>
      <c r="R935" s="44"/>
      <c r="S935" s="44"/>
      <c r="T935" s="44"/>
      <c r="U935" s="44"/>
    </row>
    <row r="936" ht="12.75" customHeight="1">
      <c r="B936" s="44"/>
      <c r="C936" s="44"/>
      <c r="D936" s="44"/>
      <c r="E936" s="44"/>
      <c r="F936" s="44"/>
      <c r="G936" s="44"/>
      <c r="H936" s="44"/>
      <c r="I936" s="44"/>
      <c r="O936" s="44"/>
      <c r="Q936" s="44"/>
      <c r="R936" s="44"/>
      <c r="S936" s="44"/>
      <c r="T936" s="44"/>
      <c r="U936" s="44"/>
    </row>
    <row r="937" ht="12.75" customHeight="1">
      <c r="B937" s="44"/>
      <c r="C937" s="44"/>
      <c r="D937" s="44"/>
      <c r="E937" s="44"/>
      <c r="F937" s="44"/>
      <c r="G937" s="44"/>
      <c r="H937" s="44"/>
      <c r="I937" s="44"/>
      <c r="O937" s="44"/>
      <c r="Q937" s="44"/>
      <c r="R937" s="44"/>
      <c r="S937" s="44"/>
      <c r="T937" s="44"/>
      <c r="U937" s="44"/>
    </row>
    <row r="938" ht="12.75" customHeight="1">
      <c r="B938" s="44"/>
      <c r="C938" s="44"/>
      <c r="D938" s="44"/>
      <c r="E938" s="44"/>
      <c r="F938" s="44"/>
      <c r="G938" s="44"/>
      <c r="H938" s="44"/>
      <c r="I938" s="44"/>
      <c r="O938" s="44"/>
      <c r="Q938" s="44"/>
      <c r="R938" s="44"/>
      <c r="S938" s="44"/>
      <c r="T938" s="44"/>
      <c r="U938" s="44"/>
    </row>
    <row r="939" ht="12.75" customHeight="1">
      <c r="B939" s="44"/>
      <c r="C939" s="44"/>
      <c r="D939" s="44"/>
      <c r="E939" s="44"/>
      <c r="F939" s="44"/>
      <c r="G939" s="44"/>
      <c r="H939" s="44"/>
      <c r="I939" s="44"/>
      <c r="O939" s="44"/>
      <c r="Q939" s="44"/>
      <c r="R939" s="44"/>
      <c r="S939" s="44"/>
      <c r="T939" s="44"/>
      <c r="U939" s="44"/>
    </row>
    <row r="940" ht="12.75" customHeight="1">
      <c r="B940" s="44"/>
      <c r="C940" s="44"/>
      <c r="D940" s="44"/>
      <c r="E940" s="44"/>
      <c r="F940" s="44"/>
      <c r="G940" s="44"/>
      <c r="H940" s="44"/>
      <c r="I940" s="44"/>
      <c r="O940" s="44"/>
      <c r="Q940" s="44"/>
      <c r="R940" s="44"/>
      <c r="S940" s="44"/>
      <c r="T940" s="44"/>
      <c r="U940" s="44"/>
    </row>
    <row r="941" ht="12.75" customHeight="1">
      <c r="B941" s="44"/>
      <c r="C941" s="44"/>
      <c r="D941" s="44"/>
      <c r="E941" s="44"/>
      <c r="F941" s="44"/>
      <c r="G941" s="44"/>
      <c r="H941" s="44"/>
      <c r="I941" s="44"/>
      <c r="O941" s="44"/>
      <c r="Q941" s="44"/>
      <c r="R941" s="44"/>
      <c r="S941" s="44"/>
      <c r="T941" s="44"/>
      <c r="U941" s="44"/>
    </row>
    <row r="942" ht="12.75" customHeight="1">
      <c r="B942" s="44"/>
      <c r="C942" s="44"/>
      <c r="D942" s="44"/>
      <c r="E942" s="44"/>
      <c r="F942" s="44"/>
      <c r="G942" s="44"/>
      <c r="H942" s="44"/>
      <c r="I942" s="44"/>
      <c r="O942" s="44"/>
      <c r="Q942" s="44"/>
      <c r="R942" s="44"/>
      <c r="S942" s="44"/>
      <c r="T942" s="44"/>
      <c r="U942" s="44"/>
    </row>
    <row r="943" ht="12.75" customHeight="1">
      <c r="B943" s="44"/>
      <c r="C943" s="44"/>
      <c r="D943" s="44"/>
      <c r="E943" s="44"/>
      <c r="F943" s="44"/>
      <c r="G943" s="44"/>
      <c r="H943" s="44"/>
      <c r="I943" s="44"/>
      <c r="O943" s="44"/>
      <c r="Q943" s="44"/>
      <c r="R943" s="44"/>
      <c r="S943" s="44"/>
      <c r="T943" s="44"/>
      <c r="U943" s="44"/>
    </row>
    <row r="944" ht="12.75" customHeight="1">
      <c r="B944" s="44"/>
      <c r="C944" s="44"/>
      <c r="D944" s="44"/>
      <c r="E944" s="44"/>
      <c r="F944" s="44"/>
      <c r="G944" s="44"/>
      <c r="H944" s="44"/>
      <c r="I944" s="44"/>
      <c r="O944" s="44"/>
      <c r="Q944" s="44"/>
      <c r="R944" s="44"/>
      <c r="S944" s="44"/>
      <c r="T944" s="44"/>
      <c r="U944" s="44"/>
    </row>
    <row r="945" ht="12.75" customHeight="1">
      <c r="B945" s="44"/>
      <c r="C945" s="44"/>
      <c r="D945" s="44"/>
      <c r="E945" s="44"/>
      <c r="F945" s="44"/>
      <c r="G945" s="44"/>
      <c r="H945" s="44"/>
      <c r="I945" s="44"/>
      <c r="O945" s="44"/>
      <c r="Q945" s="44"/>
      <c r="R945" s="44"/>
      <c r="S945" s="44"/>
      <c r="T945" s="44"/>
      <c r="U945" s="44"/>
    </row>
    <row r="946" ht="12.75" customHeight="1">
      <c r="B946" s="44"/>
      <c r="C946" s="44"/>
      <c r="D946" s="44"/>
      <c r="E946" s="44"/>
      <c r="F946" s="44"/>
      <c r="G946" s="44"/>
      <c r="H946" s="44"/>
      <c r="I946" s="44"/>
      <c r="O946" s="44"/>
      <c r="Q946" s="44"/>
      <c r="R946" s="44"/>
      <c r="S946" s="44"/>
      <c r="T946" s="44"/>
      <c r="U946" s="44"/>
    </row>
    <row r="947" ht="12.75" customHeight="1">
      <c r="B947" s="44"/>
      <c r="C947" s="44"/>
      <c r="D947" s="44"/>
      <c r="E947" s="44"/>
      <c r="F947" s="44"/>
      <c r="G947" s="44"/>
      <c r="H947" s="44"/>
      <c r="I947" s="44"/>
      <c r="O947" s="44"/>
      <c r="Q947" s="44"/>
      <c r="R947" s="44"/>
      <c r="S947" s="44"/>
      <c r="T947" s="44"/>
      <c r="U947" s="44"/>
    </row>
    <row r="948" ht="12.75" customHeight="1">
      <c r="B948" s="44"/>
      <c r="C948" s="44"/>
      <c r="D948" s="44"/>
      <c r="E948" s="44"/>
      <c r="F948" s="44"/>
      <c r="G948" s="44"/>
      <c r="H948" s="44"/>
      <c r="I948" s="44"/>
      <c r="O948" s="44"/>
      <c r="Q948" s="44"/>
      <c r="R948" s="44"/>
      <c r="S948" s="44"/>
      <c r="T948" s="44"/>
      <c r="U948" s="44"/>
    </row>
    <row r="949" ht="12.75" customHeight="1">
      <c r="B949" s="44"/>
      <c r="C949" s="44"/>
      <c r="D949" s="44"/>
      <c r="E949" s="44"/>
      <c r="F949" s="44"/>
      <c r="G949" s="44"/>
      <c r="H949" s="44"/>
      <c r="I949" s="44"/>
      <c r="O949" s="44"/>
      <c r="Q949" s="44"/>
      <c r="R949" s="44"/>
      <c r="S949" s="44"/>
      <c r="T949" s="44"/>
      <c r="U949" s="44"/>
    </row>
    <row r="950" ht="12.75" customHeight="1">
      <c r="B950" s="44"/>
      <c r="C950" s="44"/>
      <c r="D950" s="44"/>
      <c r="E950" s="44"/>
      <c r="F950" s="44"/>
      <c r="G950" s="44"/>
      <c r="H950" s="44"/>
      <c r="I950" s="44"/>
      <c r="O950" s="44"/>
      <c r="Q950" s="44"/>
      <c r="R950" s="44"/>
      <c r="S950" s="44"/>
      <c r="T950" s="44"/>
      <c r="U950" s="44"/>
    </row>
    <row r="951" ht="12.75" customHeight="1">
      <c r="B951" s="44"/>
      <c r="C951" s="44"/>
      <c r="D951" s="44"/>
      <c r="E951" s="44"/>
      <c r="F951" s="44"/>
      <c r="G951" s="44"/>
      <c r="H951" s="44"/>
      <c r="I951" s="44"/>
      <c r="O951" s="44"/>
      <c r="Q951" s="44"/>
      <c r="R951" s="44"/>
      <c r="S951" s="44"/>
      <c r="T951" s="44"/>
      <c r="U951" s="44"/>
    </row>
    <row r="952" ht="12.75" customHeight="1">
      <c r="B952" s="44"/>
      <c r="C952" s="44"/>
      <c r="D952" s="44"/>
      <c r="E952" s="44"/>
      <c r="F952" s="44"/>
      <c r="G952" s="44"/>
      <c r="H952" s="44"/>
      <c r="I952" s="44"/>
      <c r="O952" s="44"/>
      <c r="Q952" s="44"/>
      <c r="R952" s="44"/>
      <c r="S952" s="44"/>
      <c r="T952" s="44"/>
      <c r="U952" s="44"/>
    </row>
    <row r="953" ht="12.75" customHeight="1">
      <c r="B953" s="44"/>
      <c r="C953" s="44"/>
      <c r="D953" s="44"/>
      <c r="E953" s="44"/>
      <c r="F953" s="44"/>
      <c r="G953" s="44"/>
      <c r="H953" s="44"/>
      <c r="I953" s="44"/>
      <c r="O953" s="44"/>
      <c r="Q953" s="44"/>
      <c r="R953" s="44"/>
      <c r="S953" s="44"/>
      <c r="T953" s="44"/>
      <c r="U953" s="44"/>
    </row>
    <row r="954" ht="12.75" customHeight="1">
      <c r="B954" s="44"/>
      <c r="C954" s="44"/>
      <c r="D954" s="44"/>
      <c r="E954" s="44"/>
      <c r="F954" s="44"/>
      <c r="G954" s="44"/>
      <c r="H954" s="44"/>
      <c r="I954" s="44"/>
      <c r="O954" s="44"/>
      <c r="Q954" s="44"/>
      <c r="R954" s="44"/>
      <c r="S954" s="44"/>
      <c r="T954" s="44"/>
      <c r="U954" s="44"/>
    </row>
    <row r="955" ht="12.75" customHeight="1">
      <c r="B955" s="44"/>
      <c r="C955" s="44"/>
      <c r="D955" s="44"/>
      <c r="E955" s="44"/>
      <c r="F955" s="44"/>
      <c r="G955" s="44"/>
      <c r="H955" s="44"/>
      <c r="I955" s="44"/>
      <c r="O955" s="44"/>
      <c r="Q955" s="44"/>
      <c r="R955" s="44"/>
      <c r="S955" s="44"/>
      <c r="T955" s="44"/>
      <c r="U955" s="44"/>
    </row>
    <row r="956" ht="12.75" customHeight="1">
      <c r="B956" s="44"/>
      <c r="C956" s="44"/>
      <c r="D956" s="44"/>
      <c r="E956" s="44"/>
      <c r="F956" s="44"/>
      <c r="G956" s="44"/>
      <c r="H956" s="44"/>
      <c r="I956" s="44"/>
      <c r="O956" s="44"/>
      <c r="Q956" s="44"/>
      <c r="R956" s="44"/>
      <c r="S956" s="44"/>
      <c r="T956" s="44"/>
      <c r="U956" s="44"/>
    </row>
    <row r="957" ht="12.75" customHeight="1">
      <c r="B957" s="44"/>
      <c r="C957" s="44"/>
      <c r="D957" s="44"/>
      <c r="E957" s="44"/>
      <c r="F957" s="44"/>
      <c r="G957" s="44"/>
      <c r="H957" s="44"/>
      <c r="I957" s="44"/>
      <c r="O957" s="44"/>
      <c r="Q957" s="44"/>
      <c r="R957" s="44"/>
      <c r="S957" s="44"/>
      <c r="T957" s="44"/>
      <c r="U957" s="44"/>
    </row>
    <row r="958" ht="12.75" customHeight="1">
      <c r="B958" s="44"/>
      <c r="C958" s="44"/>
      <c r="D958" s="44"/>
      <c r="E958" s="44"/>
      <c r="F958" s="44"/>
      <c r="G958" s="44"/>
      <c r="H958" s="44"/>
      <c r="I958" s="44"/>
      <c r="O958" s="44"/>
      <c r="Q958" s="44"/>
      <c r="R958" s="44"/>
      <c r="S958" s="44"/>
      <c r="T958" s="44"/>
      <c r="U958" s="44"/>
    </row>
    <row r="959" ht="12.75" customHeight="1">
      <c r="B959" s="44"/>
      <c r="C959" s="44"/>
      <c r="D959" s="44"/>
      <c r="E959" s="44"/>
      <c r="F959" s="44"/>
      <c r="G959" s="44"/>
      <c r="H959" s="44"/>
      <c r="I959" s="44"/>
      <c r="O959" s="44"/>
      <c r="Q959" s="44"/>
      <c r="R959" s="44"/>
      <c r="S959" s="44"/>
      <c r="T959" s="44"/>
      <c r="U959" s="44"/>
    </row>
    <row r="960" ht="12.75" customHeight="1">
      <c r="B960" s="44"/>
      <c r="C960" s="44"/>
      <c r="D960" s="44"/>
      <c r="E960" s="44"/>
      <c r="F960" s="44"/>
      <c r="G960" s="44"/>
      <c r="H960" s="44"/>
      <c r="I960" s="44"/>
      <c r="O960" s="44"/>
      <c r="Q960" s="44"/>
      <c r="R960" s="44"/>
      <c r="S960" s="44"/>
      <c r="T960" s="44"/>
      <c r="U960" s="44"/>
    </row>
    <row r="961" ht="12.75" customHeight="1">
      <c r="B961" s="44"/>
      <c r="C961" s="44"/>
      <c r="D961" s="44"/>
      <c r="E961" s="44"/>
      <c r="F961" s="44"/>
      <c r="G961" s="44"/>
      <c r="H961" s="44"/>
      <c r="I961" s="44"/>
      <c r="O961" s="44"/>
      <c r="Q961" s="44"/>
      <c r="R961" s="44"/>
      <c r="S961" s="44"/>
      <c r="T961" s="44"/>
      <c r="U961" s="44"/>
    </row>
    <row r="962" ht="12.75" customHeight="1">
      <c r="B962" s="44"/>
      <c r="C962" s="44"/>
      <c r="D962" s="44"/>
      <c r="E962" s="44"/>
      <c r="F962" s="44"/>
      <c r="G962" s="44"/>
      <c r="H962" s="44"/>
      <c r="I962" s="44"/>
      <c r="O962" s="44"/>
      <c r="Q962" s="44"/>
      <c r="R962" s="44"/>
      <c r="S962" s="44"/>
      <c r="T962" s="44"/>
      <c r="U962" s="44"/>
    </row>
    <row r="963" ht="12.75" customHeight="1">
      <c r="B963" s="44"/>
      <c r="C963" s="44"/>
      <c r="D963" s="44"/>
      <c r="E963" s="44"/>
      <c r="F963" s="44"/>
      <c r="G963" s="44"/>
      <c r="H963" s="44"/>
      <c r="I963" s="44"/>
      <c r="O963" s="44"/>
      <c r="Q963" s="44"/>
      <c r="R963" s="44"/>
      <c r="S963" s="44"/>
      <c r="T963" s="44"/>
      <c r="U963" s="44"/>
    </row>
    <row r="964" ht="12.75" customHeight="1">
      <c r="B964" s="44"/>
      <c r="C964" s="44"/>
      <c r="D964" s="44"/>
      <c r="E964" s="44"/>
      <c r="F964" s="44"/>
      <c r="G964" s="44"/>
      <c r="H964" s="44"/>
      <c r="I964" s="44"/>
      <c r="O964" s="44"/>
      <c r="Q964" s="44"/>
      <c r="R964" s="44"/>
      <c r="S964" s="44"/>
      <c r="T964" s="44"/>
      <c r="U964" s="44"/>
    </row>
    <row r="965" ht="12.75" customHeight="1">
      <c r="B965" s="44"/>
      <c r="C965" s="44"/>
      <c r="D965" s="44"/>
      <c r="E965" s="44"/>
      <c r="F965" s="44"/>
      <c r="G965" s="44"/>
      <c r="H965" s="44"/>
      <c r="I965" s="44"/>
      <c r="O965" s="44"/>
      <c r="Q965" s="44"/>
      <c r="R965" s="44"/>
      <c r="S965" s="44"/>
      <c r="T965" s="44"/>
      <c r="U965" s="44"/>
    </row>
    <row r="966" ht="12.75" customHeight="1">
      <c r="B966" s="44"/>
      <c r="C966" s="44"/>
      <c r="D966" s="44"/>
      <c r="E966" s="44"/>
      <c r="F966" s="44"/>
      <c r="G966" s="44"/>
      <c r="H966" s="44"/>
      <c r="I966" s="44"/>
      <c r="O966" s="44"/>
      <c r="Q966" s="44"/>
      <c r="R966" s="44"/>
      <c r="S966" s="44"/>
      <c r="T966" s="44"/>
      <c r="U966" s="44"/>
    </row>
    <row r="967" ht="12.75" customHeight="1">
      <c r="B967" s="44"/>
      <c r="C967" s="44"/>
      <c r="D967" s="44"/>
      <c r="E967" s="44"/>
      <c r="F967" s="44"/>
      <c r="G967" s="44"/>
      <c r="H967" s="44"/>
      <c r="I967" s="44"/>
      <c r="O967" s="44"/>
      <c r="Q967" s="44"/>
      <c r="R967" s="44"/>
      <c r="S967" s="44"/>
      <c r="T967" s="44"/>
      <c r="U967" s="44"/>
    </row>
    <row r="968" ht="12.75" customHeight="1">
      <c r="B968" s="44"/>
      <c r="C968" s="44"/>
      <c r="D968" s="44"/>
      <c r="E968" s="44"/>
      <c r="F968" s="44"/>
      <c r="G968" s="44"/>
      <c r="H968" s="44"/>
      <c r="I968" s="44"/>
      <c r="O968" s="44"/>
      <c r="Q968" s="44"/>
      <c r="R968" s="44"/>
      <c r="S968" s="44"/>
      <c r="T968" s="44"/>
      <c r="U968" s="44"/>
    </row>
    <row r="969" ht="12.75" customHeight="1">
      <c r="B969" s="44"/>
      <c r="C969" s="44"/>
      <c r="D969" s="44"/>
      <c r="E969" s="44"/>
      <c r="F969" s="44"/>
      <c r="G969" s="44"/>
      <c r="H969" s="44"/>
      <c r="I969" s="44"/>
      <c r="O969" s="44"/>
      <c r="Q969" s="44"/>
      <c r="R969" s="44"/>
      <c r="S969" s="44"/>
      <c r="T969" s="44"/>
      <c r="U969" s="44"/>
    </row>
    <row r="970" ht="12.75" customHeight="1">
      <c r="B970" s="44"/>
      <c r="C970" s="44"/>
      <c r="D970" s="44"/>
      <c r="E970" s="44"/>
      <c r="F970" s="44"/>
      <c r="G970" s="44"/>
      <c r="H970" s="44"/>
      <c r="I970" s="44"/>
      <c r="O970" s="44"/>
      <c r="Q970" s="44"/>
      <c r="R970" s="44"/>
      <c r="S970" s="44"/>
      <c r="T970" s="44"/>
      <c r="U970" s="44"/>
    </row>
    <row r="971" ht="12.75" customHeight="1">
      <c r="B971" s="44"/>
      <c r="C971" s="44"/>
      <c r="D971" s="44"/>
      <c r="E971" s="44"/>
      <c r="F971" s="44"/>
      <c r="G971" s="44"/>
      <c r="H971" s="44"/>
      <c r="I971" s="44"/>
      <c r="O971" s="44"/>
      <c r="Q971" s="44"/>
      <c r="R971" s="44"/>
      <c r="S971" s="44"/>
      <c r="T971" s="44"/>
      <c r="U971" s="44"/>
    </row>
    <row r="972" ht="12.75" customHeight="1">
      <c r="B972" s="44"/>
      <c r="C972" s="44"/>
      <c r="D972" s="44"/>
      <c r="E972" s="44"/>
      <c r="F972" s="44"/>
      <c r="G972" s="44"/>
      <c r="H972" s="44"/>
      <c r="I972" s="44"/>
      <c r="O972" s="44"/>
      <c r="Q972" s="44"/>
      <c r="R972" s="44"/>
      <c r="S972" s="44"/>
      <c r="T972" s="44"/>
      <c r="U972" s="44"/>
    </row>
    <row r="973" ht="12.75" customHeight="1">
      <c r="B973" s="44"/>
      <c r="C973" s="44"/>
      <c r="D973" s="44"/>
      <c r="E973" s="44"/>
      <c r="F973" s="44"/>
      <c r="G973" s="44"/>
      <c r="H973" s="44"/>
      <c r="I973" s="44"/>
      <c r="O973" s="44"/>
      <c r="Q973" s="44"/>
      <c r="R973" s="44"/>
      <c r="S973" s="44"/>
      <c r="T973" s="44"/>
      <c r="U973" s="44"/>
    </row>
    <row r="974" ht="12.75" customHeight="1">
      <c r="B974" s="44"/>
      <c r="C974" s="44"/>
      <c r="D974" s="44"/>
      <c r="E974" s="44"/>
      <c r="F974" s="44"/>
      <c r="G974" s="44"/>
      <c r="H974" s="44"/>
      <c r="I974" s="44"/>
      <c r="O974" s="44"/>
      <c r="Q974" s="44"/>
      <c r="R974" s="44"/>
      <c r="S974" s="44"/>
      <c r="T974" s="44"/>
      <c r="U974" s="44"/>
    </row>
    <row r="975" ht="12.75" customHeight="1">
      <c r="B975" s="44"/>
      <c r="C975" s="44"/>
      <c r="D975" s="44"/>
      <c r="E975" s="44"/>
      <c r="F975" s="44"/>
      <c r="G975" s="44"/>
      <c r="H975" s="44"/>
      <c r="I975" s="44"/>
      <c r="O975" s="44"/>
      <c r="Q975" s="44"/>
      <c r="R975" s="44"/>
      <c r="S975" s="44"/>
      <c r="T975" s="44"/>
      <c r="U975" s="44"/>
    </row>
    <row r="976" ht="12.75" customHeight="1">
      <c r="B976" s="44"/>
      <c r="C976" s="44"/>
      <c r="D976" s="44"/>
      <c r="E976" s="44"/>
      <c r="F976" s="44"/>
      <c r="G976" s="44"/>
      <c r="H976" s="44"/>
      <c r="I976" s="44"/>
      <c r="O976" s="44"/>
      <c r="Q976" s="44"/>
      <c r="R976" s="44"/>
      <c r="S976" s="44"/>
      <c r="T976" s="44"/>
      <c r="U976" s="44"/>
    </row>
    <row r="977" ht="12.75" customHeight="1">
      <c r="B977" s="44"/>
      <c r="C977" s="44"/>
      <c r="D977" s="44"/>
      <c r="E977" s="44"/>
      <c r="F977" s="44"/>
      <c r="G977" s="44"/>
      <c r="H977" s="44"/>
      <c r="I977" s="44"/>
      <c r="O977" s="44"/>
      <c r="Q977" s="44"/>
      <c r="R977" s="44"/>
      <c r="S977" s="44"/>
      <c r="T977" s="44"/>
      <c r="U977" s="44"/>
    </row>
    <row r="978" ht="12.75" customHeight="1">
      <c r="B978" s="44"/>
      <c r="C978" s="44"/>
      <c r="D978" s="44"/>
      <c r="E978" s="44"/>
      <c r="F978" s="44"/>
      <c r="G978" s="44"/>
      <c r="H978" s="44"/>
      <c r="I978" s="44"/>
      <c r="O978" s="44"/>
      <c r="Q978" s="44"/>
      <c r="R978" s="44"/>
      <c r="S978" s="44"/>
      <c r="T978" s="44"/>
      <c r="U978" s="44"/>
    </row>
    <row r="979" ht="12.75" customHeight="1">
      <c r="B979" s="44"/>
      <c r="C979" s="44"/>
      <c r="D979" s="44"/>
      <c r="E979" s="44"/>
      <c r="F979" s="44"/>
      <c r="G979" s="44"/>
      <c r="H979" s="44"/>
      <c r="I979" s="44"/>
      <c r="O979" s="44"/>
      <c r="Q979" s="44"/>
      <c r="R979" s="44"/>
      <c r="S979" s="44"/>
      <c r="T979" s="44"/>
      <c r="U979" s="44"/>
    </row>
    <row r="980" ht="12.75" customHeight="1">
      <c r="B980" s="44"/>
      <c r="C980" s="44"/>
      <c r="D980" s="44"/>
      <c r="E980" s="44"/>
      <c r="F980" s="44"/>
      <c r="G980" s="44"/>
      <c r="H980" s="44"/>
      <c r="I980" s="44"/>
      <c r="O980" s="44"/>
      <c r="Q980" s="44"/>
      <c r="R980" s="44"/>
      <c r="S980" s="44"/>
      <c r="T980" s="44"/>
      <c r="U980" s="44"/>
    </row>
    <row r="981" ht="12.75" customHeight="1">
      <c r="B981" s="44"/>
      <c r="C981" s="44"/>
      <c r="D981" s="44"/>
      <c r="E981" s="44"/>
      <c r="F981" s="44"/>
      <c r="G981" s="44"/>
      <c r="H981" s="44"/>
      <c r="I981" s="44"/>
      <c r="O981" s="44"/>
      <c r="Q981" s="44"/>
      <c r="R981" s="44"/>
      <c r="S981" s="44"/>
      <c r="T981" s="44"/>
      <c r="U981" s="44"/>
    </row>
    <row r="982" ht="12.75" customHeight="1">
      <c r="B982" s="44"/>
      <c r="C982" s="44"/>
      <c r="D982" s="44"/>
      <c r="E982" s="44"/>
      <c r="F982" s="44"/>
      <c r="G982" s="44"/>
      <c r="H982" s="44"/>
      <c r="I982" s="44"/>
      <c r="O982" s="44"/>
      <c r="Q982" s="44"/>
      <c r="R982" s="44"/>
      <c r="S982" s="44"/>
      <c r="T982" s="44"/>
      <c r="U982" s="44"/>
    </row>
    <row r="983" ht="12.75" customHeight="1">
      <c r="B983" s="44"/>
      <c r="C983" s="44"/>
      <c r="D983" s="44"/>
      <c r="E983" s="44"/>
      <c r="F983" s="44"/>
      <c r="G983" s="44"/>
      <c r="H983" s="44"/>
      <c r="I983" s="44"/>
      <c r="O983" s="44"/>
      <c r="Q983" s="44"/>
      <c r="R983" s="44"/>
      <c r="S983" s="44"/>
      <c r="T983" s="44"/>
      <c r="U983" s="44"/>
    </row>
    <row r="984" ht="12.75" customHeight="1">
      <c r="B984" s="44"/>
      <c r="C984" s="44"/>
      <c r="D984" s="44"/>
      <c r="E984" s="44"/>
      <c r="F984" s="44"/>
      <c r="G984" s="44"/>
      <c r="H984" s="44"/>
      <c r="I984" s="44"/>
      <c r="O984" s="44"/>
      <c r="Q984" s="44"/>
      <c r="R984" s="44"/>
      <c r="S984" s="44"/>
      <c r="T984" s="44"/>
      <c r="U984" s="44"/>
    </row>
    <row r="985" ht="12.75" customHeight="1">
      <c r="B985" s="44"/>
      <c r="C985" s="44"/>
      <c r="D985" s="44"/>
      <c r="E985" s="44"/>
      <c r="F985" s="44"/>
      <c r="G985" s="44"/>
      <c r="H985" s="44"/>
      <c r="I985" s="44"/>
      <c r="O985" s="44"/>
      <c r="Q985" s="44"/>
      <c r="R985" s="44"/>
      <c r="S985" s="44"/>
      <c r="T985" s="44"/>
      <c r="U985" s="44"/>
    </row>
    <row r="986" ht="12.75" customHeight="1">
      <c r="B986" s="44"/>
      <c r="C986" s="44"/>
      <c r="D986" s="44"/>
      <c r="E986" s="44"/>
      <c r="F986" s="44"/>
      <c r="G986" s="44"/>
      <c r="H986" s="44"/>
      <c r="I986" s="44"/>
      <c r="O986" s="44"/>
      <c r="Q986" s="44"/>
      <c r="R986" s="44"/>
      <c r="S986" s="44"/>
      <c r="T986" s="44"/>
      <c r="U986" s="44"/>
    </row>
    <row r="987" ht="12.75" customHeight="1">
      <c r="B987" s="44"/>
      <c r="C987" s="44"/>
      <c r="D987" s="44"/>
      <c r="E987" s="44"/>
      <c r="F987" s="44"/>
      <c r="G987" s="44"/>
      <c r="H987" s="44"/>
      <c r="I987" s="44"/>
      <c r="O987" s="44"/>
      <c r="Q987" s="44"/>
      <c r="R987" s="44"/>
      <c r="S987" s="44"/>
      <c r="T987" s="44"/>
      <c r="U987" s="44"/>
    </row>
    <row r="988" ht="12.75" customHeight="1">
      <c r="B988" s="44"/>
      <c r="C988" s="44"/>
      <c r="D988" s="44"/>
      <c r="E988" s="44"/>
      <c r="F988" s="44"/>
      <c r="G988" s="44"/>
      <c r="H988" s="44"/>
      <c r="I988" s="44"/>
      <c r="O988" s="44"/>
      <c r="Q988" s="44"/>
      <c r="R988" s="44"/>
      <c r="S988" s="44"/>
      <c r="T988" s="44"/>
      <c r="U988" s="44"/>
    </row>
    <row r="989" ht="12.75" customHeight="1">
      <c r="B989" s="44"/>
      <c r="C989" s="44"/>
      <c r="D989" s="44"/>
      <c r="E989" s="44"/>
      <c r="F989" s="44"/>
      <c r="G989" s="44"/>
      <c r="H989" s="44"/>
      <c r="I989" s="44"/>
      <c r="O989" s="44"/>
      <c r="Q989" s="44"/>
      <c r="R989" s="44"/>
      <c r="S989" s="44"/>
      <c r="T989" s="44"/>
      <c r="U989" s="44"/>
    </row>
    <row r="990" ht="12.75" customHeight="1">
      <c r="B990" s="44"/>
      <c r="C990" s="44"/>
      <c r="D990" s="44"/>
      <c r="E990" s="44"/>
      <c r="F990" s="44"/>
      <c r="G990" s="44"/>
      <c r="H990" s="44"/>
      <c r="I990" s="44"/>
      <c r="O990" s="44"/>
      <c r="Q990" s="44"/>
      <c r="R990" s="44"/>
      <c r="S990" s="44"/>
      <c r="T990" s="44"/>
      <c r="U990" s="44"/>
    </row>
    <row r="991" ht="12.75" customHeight="1">
      <c r="B991" s="44"/>
      <c r="C991" s="44"/>
      <c r="D991" s="44"/>
      <c r="E991" s="44"/>
      <c r="F991" s="44"/>
      <c r="G991" s="44"/>
      <c r="H991" s="44"/>
      <c r="I991" s="44"/>
      <c r="O991" s="44"/>
      <c r="Q991" s="44"/>
      <c r="R991" s="44"/>
      <c r="S991" s="44"/>
      <c r="T991" s="44"/>
      <c r="U991" s="44"/>
    </row>
    <row r="992" ht="12.75" customHeight="1">
      <c r="B992" s="44"/>
      <c r="C992" s="44"/>
      <c r="D992" s="44"/>
      <c r="E992" s="44"/>
      <c r="F992" s="44"/>
      <c r="G992" s="44"/>
      <c r="H992" s="44"/>
      <c r="I992" s="44"/>
      <c r="O992" s="44"/>
      <c r="Q992" s="44"/>
      <c r="R992" s="44"/>
      <c r="S992" s="44"/>
      <c r="T992" s="44"/>
      <c r="U992" s="44"/>
    </row>
    <row r="993" ht="12.75" customHeight="1">
      <c r="B993" s="44"/>
      <c r="C993" s="44"/>
      <c r="D993" s="44"/>
      <c r="E993" s="44"/>
      <c r="F993" s="44"/>
      <c r="G993" s="44"/>
      <c r="H993" s="44"/>
      <c r="I993" s="44"/>
      <c r="O993" s="44"/>
      <c r="Q993" s="44"/>
      <c r="R993" s="44"/>
      <c r="S993" s="44"/>
      <c r="T993" s="44"/>
      <c r="U993" s="44"/>
    </row>
    <row r="994" ht="12.75" customHeight="1">
      <c r="B994" s="44"/>
      <c r="C994" s="44"/>
      <c r="D994" s="44"/>
      <c r="E994" s="44"/>
      <c r="F994" s="44"/>
      <c r="G994" s="44"/>
      <c r="H994" s="44"/>
      <c r="I994" s="44"/>
      <c r="O994" s="44"/>
      <c r="Q994" s="44"/>
      <c r="R994" s="44"/>
      <c r="S994" s="44"/>
      <c r="T994" s="44"/>
      <c r="U994" s="44"/>
    </row>
    <row r="995" ht="12.75" customHeight="1">
      <c r="B995" s="44"/>
      <c r="C995" s="44"/>
      <c r="D995" s="44"/>
      <c r="E995" s="44"/>
      <c r="F995" s="44"/>
      <c r="G995" s="44"/>
      <c r="H995" s="44"/>
      <c r="I995" s="44"/>
      <c r="O995" s="44"/>
      <c r="Q995" s="44"/>
      <c r="R995" s="44"/>
      <c r="S995" s="44"/>
      <c r="T995" s="44"/>
      <c r="U995" s="44"/>
    </row>
    <row r="996" ht="12.75" customHeight="1">
      <c r="B996" s="44"/>
      <c r="C996" s="44"/>
      <c r="D996" s="44"/>
      <c r="E996" s="44"/>
      <c r="F996" s="44"/>
      <c r="G996" s="44"/>
      <c r="H996" s="44"/>
      <c r="I996" s="44"/>
      <c r="O996" s="44"/>
      <c r="Q996" s="44"/>
      <c r="R996" s="44"/>
      <c r="S996" s="44"/>
      <c r="T996" s="44"/>
      <c r="U996" s="44"/>
    </row>
    <row r="997" ht="12.75" customHeight="1">
      <c r="B997" s="44"/>
      <c r="C997" s="44"/>
      <c r="D997" s="44"/>
      <c r="E997" s="44"/>
      <c r="F997" s="44"/>
      <c r="G997" s="44"/>
      <c r="H997" s="44"/>
      <c r="I997" s="44"/>
      <c r="O997" s="44"/>
      <c r="Q997" s="44"/>
      <c r="R997" s="44"/>
      <c r="S997" s="44"/>
      <c r="T997" s="44"/>
      <c r="U997" s="44"/>
    </row>
    <row r="998" ht="12.75" customHeight="1">
      <c r="B998" s="44"/>
      <c r="C998" s="44"/>
      <c r="D998" s="44"/>
      <c r="E998" s="44"/>
      <c r="F998" s="44"/>
      <c r="G998" s="44"/>
      <c r="H998" s="44"/>
      <c r="I998" s="44"/>
      <c r="O998" s="44"/>
      <c r="Q998" s="44"/>
      <c r="R998" s="44"/>
      <c r="S998" s="44"/>
      <c r="T998" s="44"/>
      <c r="U998" s="44"/>
    </row>
    <row r="999" ht="12.75" customHeight="1">
      <c r="B999" s="44"/>
      <c r="C999" s="44"/>
      <c r="D999" s="44"/>
      <c r="E999" s="44"/>
      <c r="F999" s="44"/>
      <c r="G999" s="44"/>
      <c r="H999" s="44"/>
      <c r="I999" s="44"/>
      <c r="O999" s="44"/>
      <c r="Q999" s="44"/>
      <c r="R999" s="44"/>
      <c r="S999" s="44"/>
      <c r="T999" s="44"/>
      <c r="U999" s="44"/>
    </row>
    <row r="1000" ht="12.75" customHeight="1">
      <c r="B1000" s="44"/>
      <c r="C1000" s="44"/>
      <c r="D1000" s="44"/>
      <c r="E1000" s="44"/>
      <c r="F1000" s="44"/>
      <c r="G1000" s="44"/>
      <c r="H1000" s="44"/>
      <c r="I1000" s="44"/>
      <c r="O1000" s="44"/>
      <c r="Q1000" s="44"/>
      <c r="R1000" s="44"/>
      <c r="S1000" s="44"/>
      <c r="T1000" s="44"/>
      <c r="U1000" s="44"/>
    </row>
  </sheetData>
  <mergeCells count="8">
    <mergeCell ref="A1:C1"/>
    <mergeCell ref="A2:C2"/>
    <mergeCell ref="A3:C3"/>
    <mergeCell ref="A4:C4"/>
    <mergeCell ref="A5:C5"/>
    <mergeCell ref="A8:C8"/>
    <mergeCell ref="A9:C9"/>
    <mergeCell ref="A10:C1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2013-01-22T21:25:39Z</dcterms:created>
  <dc:creator>Pedro Omar Gamez Aquino</dc:creator>
</cp:coreProperties>
</file>